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essandra\Documents\agiorget\EMODnet4\reports\2020Q3\"/>
    </mc:Choice>
  </mc:AlternateContent>
  <bookViews>
    <workbookView xWindow="0" yWindow="0" windowWidth="13365" windowHeight="5205" tabRatio="870" firstSheet="6" activeTab="8"/>
  </bookViews>
  <sheets>
    <sheet name="Themes" sheetId="1" r:id="rId1"/>
    <sheet name="Comments" sheetId="2" r:id="rId2"/>
    <sheet name="1(Data)" sheetId="3" r:id="rId3"/>
    <sheet name="2(Products)" sheetId="4" r:id="rId4"/>
    <sheet name="3(Data providers)" sheetId="5" r:id="rId5"/>
    <sheet name="4(Web services)" sheetId="6" r:id="rId6"/>
    <sheet name="5(User stats)&amp;6(Use case stats)" sheetId="7" r:id="rId7"/>
    <sheet name="7(Analytics)" sheetId="8" r:id="rId8"/>
    <sheet name="8(User friendliness)" sheetId="9" r:id="rId9"/>
    <sheet name="9-10-11(User stats)" sheetId="10" r:id="rId10"/>
  </sheets>
  <externalReferences>
    <externalReference r:id="rId11"/>
  </externalReferences>
  <definedNames>
    <definedName name="_ftn1" localSheetId="2">'1(Data)'!#REF!</definedName>
    <definedName name="_ftn2" localSheetId="2">'1(Data)'!#REF!</definedName>
    <definedName name="_ftn3" localSheetId="2">'1(Data)'!$A$33</definedName>
    <definedName name="_ftn4" localSheetId="2">'1(Data)'!#REF!</definedName>
    <definedName name="_ftn5" localSheetId="2">'1(Data)'!#REF!</definedName>
    <definedName name="_ftn6" localSheetId="2">'1(Data)'!$A$37</definedName>
    <definedName name="_ftnref1" localSheetId="2">'1(Data)'!$A$6</definedName>
    <definedName name="_ftnref2" localSheetId="2">'1(Data)'!$B$6</definedName>
    <definedName name="_ftnref3" localSheetId="2">'1(Data)'!$C$6</definedName>
    <definedName name="_ftnref4" localSheetId="2">'1(Data)'!$P$6</definedName>
    <definedName name="_ftnref5" localSheetId="2">'1(Data)'!$Q$6</definedName>
    <definedName name="_ftnref6" localSheetId="2">'1(Data)'!$A$9</definedName>
    <definedName name="_Toc509591800" localSheetId="2">'1(Data)'!$A$1</definedName>
    <definedName name="_Toc509591802" localSheetId="4">'3(Data providers)'!$A$1</definedName>
    <definedName name="_Toc509591811" localSheetId="5">'4(Web services)'!$A$1</definedName>
    <definedName name="_Toc509591813" localSheetId="6">#REF!</definedName>
  </definedNames>
  <calcPr calcId="162913"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B285" i="7" l="1"/>
  <c r="B284" i="7"/>
  <c r="B283" i="7"/>
  <c r="B220" i="7"/>
  <c r="B212" i="7"/>
  <c r="B158" i="7"/>
  <c r="B157" i="7"/>
  <c r="B156" i="7"/>
  <c r="B155" i="7"/>
  <c r="B154" i="7"/>
  <c r="B141" i="7"/>
  <c r="B140" i="7"/>
  <c r="B72" i="7"/>
  <c r="B67" i="7"/>
  <c r="B63" i="7"/>
  <c r="B61" i="7"/>
  <c r="B56" i="7"/>
  <c r="B53" i="7"/>
  <c r="B51" i="7"/>
  <c r="B42" i="7"/>
  <c r="B41" i="7"/>
  <c r="B35" i="7"/>
  <c r="B34" i="7"/>
  <c r="B32" i="7"/>
  <c r="B27" i="7"/>
  <c r="B69" i="7" s="1"/>
  <c r="B13" i="7"/>
  <c r="B12" i="7"/>
  <c r="B11" i="7"/>
  <c r="K63" i="4"/>
  <c r="H63" i="4"/>
  <c r="K62" i="4"/>
  <c r="H62" i="4"/>
  <c r="K61" i="4"/>
  <c r="H61" i="4"/>
  <c r="K59" i="4"/>
  <c r="H59" i="4"/>
  <c r="K58" i="4"/>
  <c r="H58" i="4"/>
  <c r="K57" i="4"/>
  <c r="H57" i="4"/>
  <c r="K56" i="4"/>
  <c r="H56" i="4"/>
  <c r="G49" i="3"/>
  <c r="O30" i="3"/>
  <c r="M30" i="3"/>
  <c r="K30" i="3"/>
  <c r="I30" i="3"/>
  <c r="G30" i="3"/>
  <c r="E30" i="3"/>
  <c r="C30" i="3"/>
  <c r="G29" i="3"/>
  <c r="M28" i="3"/>
  <c r="I28" i="3"/>
  <c r="M27" i="3"/>
  <c r="I27" i="3"/>
  <c r="G27" i="3"/>
  <c r="M26" i="3"/>
  <c r="I26" i="3"/>
  <c r="G26" i="3"/>
  <c r="O25" i="3"/>
  <c r="M25" i="3"/>
  <c r="K25" i="3"/>
  <c r="I25" i="3"/>
  <c r="G25" i="3"/>
  <c r="C25" i="3"/>
  <c r="M24" i="3"/>
  <c r="I24" i="3"/>
  <c r="M23" i="3"/>
  <c r="I23" i="3"/>
  <c r="O22" i="3"/>
  <c r="M22" i="3"/>
  <c r="K22" i="3"/>
  <c r="I22" i="3"/>
  <c r="G22" i="3"/>
  <c r="E22" i="3"/>
  <c r="C22" i="3"/>
  <c r="O21" i="3"/>
  <c r="M21" i="3"/>
  <c r="K21" i="3"/>
  <c r="I21" i="3"/>
  <c r="G21" i="3"/>
  <c r="E21" i="3"/>
  <c r="C21" i="3"/>
  <c r="O20" i="3"/>
  <c r="M20" i="3"/>
  <c r="K20" i="3"/>
  <c r="I20" i="3"/>
  <c r="G20" i="3"/>
  <c r="M19" i="3"/>
  <c r="C19" i="3"/>
  <c r="O18" i="3"/>
  <c r="M18" i="3"/>
  <c r="K18" i="3"/>
  <c r="I18" i="3"/>
  <c r="G18" i="3"/>
  <c r="C18" i="3"/>
  <c r="D10" i="3"/>
  <c r="A17" i="2"/>
  <c r="A16" i="2"/>
  <c r="A15" i="2"/>
  <c r="B14" i="2"/>
  <c r="A14" i="2"/>
  <c r="B13" i="2"/>
  <c r="A13" i="2"/>
  <c r="B12" i="2"/>
  <c r="A12" i="2"/>
  <c r="B11" i="2"/>
  <c r="A11" i="2"/>
  <c r="B10" i="2"/>
  <c r="A10" i="2"/>
  <c r="B9" i="2"/>
  <c r="A9" i="2"/>
  <c r="B8" i="2"/>
  <c r="A8" i="2"/>
  <c r="B7" i="2"/>
  <c r="A7" i="2"/>
  <c r="B5" i="2"/>
  <c r="A5" i="2"/>
  <c r="B4" i="2"/>
  <c r="A4" i="2"/>
</calcChain>
</file>

<file path=xl/sharedStrings.xml><?xml version="1.0" encoding="utf-8"?>
<sst xmlns="http://schemas.openxmlformats.org/spreadsheetml/2006/main" count="1413" uniqueCount="485">
  <si>
    <t>Theme</t>
  </si>
  <si>
    <t>Sub-themes</t>
  </si>
  <si>
    <t>Portal</t>
  </si>
  <si>
    <t>Measurement unit</t>
  </si>
  <si>
    <t>Redundancy</t>
  </si>
  <si>
    <t>Reported unit</t>
  </si>
  <si>
    <t>Bathymetry</t>
  </si>
  <si>
    <t>Number of CDIs = Number of datasets</t>
  </si>
  <si>
    <t>No</t>
  </si>
  <si>
    <t>Datasets</t>
  </si>
  <si>
    <t>Geology</t>
  </si>
  <si>
    <t>Seabed Substrate, Sea-floor Geology, Coastal Behavior, Geological events and probabilities, Mineral Occurrences, Submerged Landscapes</t>
  </si>
  <si>
    <t>Count records (1 record = 1 data file), including the data needed to build data products.</t>
  </si>
  <si>
    <t>Records</t>
  </si>
  <si>
    <t>Seabed habitats</t>
  </si>
  <si>
    <t>Seabed habitats (littoral, sublittoral and deep sea), Chemistry (Dissolved gasses), Physics (Optical properties, Temperature at the seabed, Salinity at the seabed, Currents at the seabed, Waves at the seabed)</t>
  </si>
  <si>
    <t>Number of data records, meaning the total number of lines of all data sets</t>
  </si>
  <si>
    <t>Physics</t>
  </si>
  <si>
    <t>Temperature in the water column, Salinity in the water column, Sea surface currents, Water Optical properties, Sea Level, Atmospheric parameters, Water Conductivity/Biogeochemical, Waves, Winds, River, Underwater noise, Ice coverage</t>
  </si>
  <si>
    <t>Count number of platforms. Total volume counts the total number of platforms without redundancy. The temporal aspect of data is removed from this indicator.</t>
  </si>
  <si>
    <t xml:space="preserve">if one platform measures x parameters (=themes), then it is counted x times in the break down table. </t>
  </si>
  <si>
    <t>Platforms</t>
  </si>
  <si>
    <t>Chemistry</t>
  </si>
  <si>
    <t>Acidity, Antifoulants, Chlorophyll, Dissolved gasses, Fertilizers, Hydrocarbons, Heavy metals, Organic Matter, Marine litter, Polychlorinated biphenyls, Pesticides and biocides, Radionuclides, Silicates</t>
  </si>
  <si>
    <t>Yes, one CDI can cover several themes</t>
  </si>
  <si>
    <t>Biology</t>
  </si>
  <si>
    <t>Algae, Angiosperms, Benthos, Birds, Fish, Mammals, Phytoplankton, Reptiles, Zooplankton</t>
  </si>
  <si>
    <t>Count datasets</t>
  </si>
  <si>
    <t>Yes</t>
  </si>
  <si>
    <t>Datasets (can contain records from different subthemes/ functional groups)</t>
  </si>
  <si>
    <t>Human Activities</t>
  </si>
  <si>
    <t>Aggregate extraction, Algae production, Aquaculture, Cables, Cultural heritage, Dredging, Environment, Fisheries, Hydrocarbon extraction, Main Ports, Nuclear power plants, Ocean energy facilities, Other forms of area management/designation, Pipelines, Shipping density, Waste, Wind farms</t>
  </si>
  <si>
    <t>Add up points, lines and polygons. For points, lines and polygons linking to a related table, also count records from related tables add append below the number of parent records. Temporal, automatically acquired, new records are counted.</t>
  </si>
  <si>
    <t>Grid cells</t>
  </si>
  <si>
    <t>(+ Related records when relevant [1])</t>
  </si>
  <si>
    <t xml:space="preserve">[1] The human activities datasets are composed by objects and related tables that store records (relational databases). </t>
  </si>
  <si>
    <t xml:space="preserve">Each year new records are added to each of these tables. So it is more accurate to report both the number of the objects and the number of new records. </t>
  </si>
  <si>
    <t>Comments on the progress indicators in the excel template</t>
  </si>
  <si>
    <t>Progress indicator</t>
  </si>
  <si>
    <t xml:space="preserve">Comment </t>
  </si>
  <si>
    <t>1 Status/Volume and coverage of all available acquired data</t>
  </si>
  <si>
    <t>2 Status/Total number and the coverage of all built &amp; external data products</t>
  </si>
  <si>
    <t>Indicator 1: Current status and coverage of total available thematic data</t>
  </si>
  <si>
    <t>The purpose of this sheet is to provide a status overview of the different sub-theme data available on the portal and the download frequency by users</t>
  </si>
  <si>
    <t>On this sheet, there are 3 tables to fill in</t>
  </si>
  <si>
    <t>Please refer to "Explanation of the trends and statistics" below</t>
  </si>
  <si>
    <t>1.A) Volume and coverage of available data</t>
  </si>
  <si>
    <t>Reporting date</t>
  </si>
  <si>
    <t>Portal name</t>
  </si>
  <si>
    <t>Volume unit [1]</t>
  </si>
  <si>
    <r>
      <rPr>
        <b/>
        <sz val="10"/>
        <color rgb="FF333333"/>
        <rFont val="Open Sans"/>
        <family val="2"/>
        <charset val="1"/>
      </rPr>
      <t xml:space="preserve">Sub-theme </t>
    </r>
    <r>
      <rPr>
        <sz val="10"/>
        <color rgb="FF333333"/>
        <rFont val="Open Sans"/>
        <family val="2"/>
        <charset val="1"/>
      </rPr>
      <t>[2]</t>
    </r>
  </si>
  <si>
    <r>
      <rPr>
        <b/>
        <i/>
        <sz val="10"/>
        <color rgb="FF333333"/>
        <rFont val="Open Sans"/>
        <family val="2"/>
        <charset val="1"/>
      </rPr>
      <t>Total data</t>
    </r>
    <r>
      <rPr>
        <b/>
        <i/>
        <sz val="10"/>
        <color rgb="FFFF0000"/>
        <rFont val="Open Sans"/>
        <family val="2"/>
        <charset val="1"/>
      </rPr>
      <t xml:space="preserve"> </t>
    </r>
    <r>
      <rPr>
        <b/>
        <i/>
        <sz val="10"/>
        <color rgb="FF333333"/>
        <rFont val="Open Sans"/>
        <family val="2"/>
        <charset val="1"/>
      </rPr>
      <t xml:space="preserve">volume per sub-theme
(refer to footnote </t>
    </r>
    <r>
      <rPr>
        <sz val="10"/>
        <color rgb="FF333333"/>
        <rFont val="Open Sans"/>
        <family val="2"/>
        <charset val="1"/>
      </rPr>
      <t>[1]</t>
    </r>
    <r>
      <rPr>
        <b/>
        <i/>
        <sz val="10"/>
        <color rgb="FF333333"/>
        <rFont val="Open Sans"/>
        <family val="2"/>
        <charset val="1"/>
      </rPr>
      <t>)</t>
    </r>
  </si>
  <si>
    <r>
      <rPr>
        <b/>
        <i/>
        <sz val="10"/>
        <color rgb="FF333333"/>
        <rFont val="Open Sans"/>
        <family val="2"/>
        <charset val="1"/>
      </rPr>
      <t>Total data</t>
    </r>
    <r>
      <rPr>
        <b/>
        <i/>
        <sz val="10"/>
        <color rgb="FFFF0000"/>
        <rFont val="Open Sans"/>
        <family val="2"/>
        <charset val="1"/>
      </rPr>
      <t xml:space="preserve"> </t>
    </r>
    <r>
      <rPr>
        <b/>
        <i/>
        <sz val="10"/>
        <color rgb="FF333333"/>
        <rFont val="Open Sans"/>
        <family val="2"/>
        <charset val="1"/>
      </rPr>
      <t>volume per sub-theme (previous quarter)</t>
    </r>
  </si>
  <si>
    <r>
      <rPr>
        <b/>
        <i/>
        <sz val="10"/>
        <color rgb="FF333333"/>
        <rFont val="Open Sans"/>
        <family val="2"/>
        <charset val="1"/>
      </rPr>
      <t xml:space="preserve">Trend in total data volume (%) </t>
    </r>
    <r>
      <rPr>
        <sz val="10"/>
        <color rgb="FF333333"/>
        <rFont val="Open Sans"/>
        <family val="2"/>
        <charset val="1"/>
      </rPr>
      <t>[3]</t>
    </r>
  </si>
  <si>
    <r>
      <rPr>
        <b/>
        <i/>
        <sz val="10"/>
        <color rgb="FF333333"/>
        <rFont val="Open Sans"/>
        <family val="2"/>
        <charset val="1"/>
      </rPr>
      <t xml:space="preserve">Total data Volume in GigaBytes </t>
    </r>
    <r>
      <rPr>
        <sz val="10"/>
        <color rgb="FF333333"/>
        <rFont val="Open Sans"/>
        <family val="2"/>
        <charset val="1"/>
      </rPr>
      <t>[4]</t>
    </r>
  </si>
  <si>
    <t>n.a.</t>
  </si>
  <si>
    <r>
      <rPr>
        <b/>
        <sz val="12"/>
        <color rgb="FF333333"/>
        <rFont val="Open Sans"/>
        <family val="2"/>
        <charset val="1"/>
      </rPr>
      <t xml:space="preserve">Sea-basins </t>
    </r>
    <r>
      <rPr>
        <sz val="12"/>
        <color rgb="FF333333"/>
        <rFont val="Open Sans"/>
        <family val="2"/>
        <charset val="1"/>
      </rPr>
      <t>[5]</t>
    </r>
  </si>
  <si>
    <t>Atlantic (%)</t>
  </si>
  <si>
    <t>Arctic (%)</t>
  </si>
  <si>
    <t>Baltic (%)</t>
  </si>
  <si>
    <t>Black Sea (%)</t>
  </si>
  <si>
    <t>Med Sea (%)</t>
  </si>
  <si>
    <t>North Sea (%)</t>
  </si>
  <si>
    <t>Other Seas (%)</t>
  </si>
  <si>
    <t>Sub-theme</t>
  </si>
  <si>
    <t>Total % area covered by all data</t>
  </si>
  <si>
    <t>% area covered by data added this quarter</t>
  </si>
  <si>
    <t>Acidity</t>
  </si>
  <si>
    <t>Antifoulants</t>
  </si>
  <si>
    <t>Chlorophyll</t>
  </si>
  <si>
    <t>Dissolved gasses</t>
  </si>
  <si>
    <t>Fertilisers</t>
  </si>
  <si>
    <t>Heavy metals</t>
  </si>
  <si>
    <t>Hydrocarbons</t>
  </si>
  <si>
    <t>Marine Litter</t>
  </si>
  <si>
    <t>Organic matter</t>
  </si>
  <si>
    <t>Pesticides and biocides</t>
  </si>
  <si>
    <t>Polychlorinated biphynyls</t>
  </si>
  <si>
    <t>Radionuclides</t>
  </si>
  <si>
    <t>Silicates</t>
  </si>
  <si>
    <t>Please highlight newly added data within this reporting period.</t>
  </si>
  <si>
    <t xml:space="preserve">[1] Indicate the volume unit of measurement: “records”, “data sets”, or “platforms”. </t>
  </si>
  <si>
    <t>[2] The list of sub-themes is provided in the first tab.</t>
  </si>
  <si>
    <t>[3] Trend is calculated from the figures at the end of the last quarter as compared with the figures at this stage.</t>
  </si>
  <si>
    <t>Explanation of trend value in the narrative.</t>
  </si>
  <si>
    <t>[4] The list of sub-themes is provided in the first tab and should be used to fill in column A under sub-themes.</t>
  </si>
  <si>
    <t>[5] Data Density: To calculate how much data available per sea-basin. Calculate total % area covered by all data; indicate % area covered by data added in this quarter (e.g.: 30% ; 5%).</t>
  </si>
  <si>
    <t>Please use the following figures: Atlantic 7.281.229 km²; Arctic 5.610.745 km²; Baltic 392.215 km²; Black Sea 473.894 km²; Mediterranean Sea 2.516.652 km²; North Sea 654.179 km².</t>
  </si>
  <si>
    <t>If you don't use the above sea-basin figures, please indicate why you do not use them, as from when, and what do you use instead and why?</t>
  </si>
  <si>
    <t>Provide detailed description of geospatial density of the data in the narrative.</t>
  </si>
  <si>
    <t>1.B) Usage of data in this quarter</t>
  </si>
  <si>
    <t>Trend on data</t>
  </si>
  <si>
    <t>Web service Trends [4]</t>
  </si>
  <si>
    <t>Name of sub-theme/ interface</t>
  </si>
  <si>
    <t>Breakdown of sub-theme</t>
  </si>
  <si>
    <r>
      <rPr>
        <sz val="10"/>
        <color rgb="FF333333"/>
        <rFont val="Open Sans"/>
        <family val="2"/>
        <charset val="1"/>
      </rPr>
      <t xml:space="preserve">Unit and Total Volume </t>
    </r>
    <r>
      <rPr>
        <b/>
        <sz val="10"/>
        <color rgb="FF333333"/>
        <rFont val="Open Sans"/>
        <family val="2"/>
        <charset val="1"/>
      </rPr>
      <t>available</t>
    </r>
    <r>
      <rPr>
        <sz val="10"/>
        <color rgb="FF333333"/>
        <rFont val="Open Sans"/>
        <family val="2"/>
        <charset val="1"/>
      </rPr>
      <t xml:space="preserve"> for download [1]</t>
    </r>
  </si>
  <si>
    <r>
      <rPr>
        <sz val="10"/>
        <color rgb="FF333333"/>
        <rFont val="Open Sans"/>
        <family val="2"/>
        <charset val="1"/>
      </rPr>
      <t xml:space="preserve">Total Volume </t>
    </r>
    <r>
      <rPr>
        <b/>
        <sz val="10"/>
        <color rgb="FF333333"/>
        <rFont val="Open Sans"/>
        <family val="2"/>
        <charset val="1"/>
      </rPr>
      <t>downloaded</t>
    </r>
    <r>
      <rPr>
        <sz val="10"/>
        <color rgb="FF333333"/>
        <rFont val="Open Sans"/>
        <family val="2"/>
        <charset val="1"/>
      </rPr>
      <t xml:space="preserve"> in GigaBytes [2]</t>
    </r>
  </si>
  <si>
    <r>
      <rPr>
        <sz val="10"/>
        <color rgb="FF333333"/>
        <rFont val="Open Sans"/>
        <family val="2"/>
        <charset val="1"/>
      </rPr>
      <t xml:space="preserve">Number of </t>
    </r>
    <r>
      <rPr>
        <b/>
        <sz val="10"/>
        <color rgb="FF333333"/>
        <rFont val="Open Sans"/>
        <family val="2"/>
        <charset val="1"/>
      </rPr>
      <t>manual</t>
    </r>
    <r>
      <rPr>
        <sz val="10"/>
        <color rgb="FF333333"/>
        <rFont val="Open Sans"/>
        <family val="2"/>
        <charset val="1"/>
      </rPr>
      <t xml:space="preserve"> </t>
    </r>
    <r>
      <rPr>
        <b/>
        <sz val="10"/>
        <color rgb="FF333333"/>
        <rFont val="Open Sans"/>
        <family val="2"/>
        <charset val="1"/>
      </rPr>
      <t>downloads</t>
    </r>
    <r>
      <rPr>
        <sz val="10"/>
        <color rgb="FF333333"/>
        <rFont val="Open Sans"/>
        <family val="2"/>
        <charset val="1"/>
      </rPr>
      <t xml:space="preserve"> 
(</t>
    </r>
    <r>
      <rPr>
        <b/>
        <sz val="10"/>
        <color rgb="FF333333"/>
        <rFont val="Open Sans"/>
        <family val="2"/>
        <charset val="1"/>
      </rPr>
      <t>this quarter</t>
    </r>
    <r>
      <rPr>
        <sz val="10"/>
        <color rgb="FF333333"/>
        <rFont val="Open Sans"/>
        <family val="2"/>
        <charset val="1"/>
      </rPr>
      <t>)</t>
    </r>
  </si>
  <si>
    <r>
      <rPr>
        <sz val="10"/>
        <color rgb="FF333333"/>
        <rFont val="Open Sans"/>
        <family val="2"/>
        <charset val="1"/>
      </rPr>
      <t xml:space="preserve">Number of </t>
    </r>
    <r>
      <rPr>
        <b/>
        <sz val="10"/>
        <color rgb="FF333333"/>
        <rFont val="Open Sans"/>
        <family val="2"/>
        <charset val="1"/>
      </rPr>
      <t>manual</t>
    </r>
    <r>
      <rPr>
        <sz val="10"/>
        <color rgb="FF333333"/>
        <rFont val="Open Sans"/>
        <family val="2"/>
        <charset val="1"/>
      </rPr>
      <t xml:space="preserve"> </t>
    </r>
    <r>
      <rPr>
        <b/>
        <sz val="10"/>
        <color rgb="FF333333"/>
        <rFont val="Open Sans"/>
        <family val="2"/>
        <charset val="1"/>
      </rPr>
      <t xml:space="preserve">downloads
</t>
    </r>
    <r>
      <rPr>
        <sz val="10"/>
        <color rgb="FF333333"/>
        <rFont val="Open Sans"/>
        <family val="2"/>
        <charset val="1"/>
      </rPr>
      <t>(</t>
    </r>
    <r>
      <rPr>
        <b/>
        <sz val="10"/>
        <color rgb="FF333333"/>
        <rFont val="Open Sans"/>
        <family val="2"/>
        <charset val="1"/>
      </rPr>
      <t>previous quarter</t>
    </r>
    <r>
      <rPr>
        <sz val="10"/>
        <color rgb="FF333333"/>
        <rFont val="Open Sans"/>
        <family val="2"/>
        <charset val="1"/>
      </rPr>
      <t>)</t>
    </r>
  </si>
  <si>
    <r>
      <rPr>
        <i/>
        <sz val="10"/>
        <color rgb="FF333333"/>
        <rFont val="Open Sans"/>
        <family val="2"/>
        <charset val="1"/>
      </rPr>
      <t xml:space="preserve">Trend number of downloads (%) </t>
    </r>
    <r>
      <rPr>
        <sz val="10"/>
        <color rgb="FF333333"/>
        <rFont val="Open Sans"/>
        <family val="2"/>
        <charset val="1"/>
      </rPr>
      <t>[3]</t>
    </r>
  </si>
  <si>
    <r>
      <rPr>
        <sz val="10"/>
        <color rgb="FF333333"/>
        <rFont val="Open Sans"/>
        <family val="2"/>
        <charset val="1"/>
      </rPr>
      <t xml:space="preserve">Number of </t>
    </r>
    <r>
      <rPr>
        <b/>
        <sz val="10"/>
        <color rgb="FF333333"/>
        <rFont val="Open Sans"/>
        <family val="2"/>
        <charset val="1"/>
      </rPr>
      <t>Map</t>
    </r>
    <r>
      <rPr>
        <sz val="10"/>
        <color rgb="FF333333"/>
        <rFont val="Open Sans"/>
        <family val="2"/>
        <charset val="1"/>
      </rPr>
      <t xml:space="preserve"> </t>
    </r>
    <r>
      <rPr>
        <b/>
        <sz val="10"/>
        <color rgb="FF333333"/>
        <rFont val="Open Sans"/>
        <family val="2"/>
        <charset val="1"/>
      </rPr>
      <t>visualisations</t>
    </r>
    <r>
      <rPr>
        <sz val="10"/>
        <color rgb="FF333333"/>
        <rFont val="Open Sans"/>
        <family val="2"/>
        <charset val="1"/>
      </rPr>
      <t xml:space="preserve"> (this quarter)</t>
    </r>
  </si>
  <si>
    <t>Number of Map visualisations (previous quarter)</t>
  </si>
  <si>
    <r>
      <rPr>
        <i/>
        <sz val="10"/>
        <color rgb="FF333333"/>
        <rFont val="Open Sans"/>
        <family val="2"/>
        <charset val="1"/>
      </rPr>
      <t xml:space="preserve">Trend number of map visualisations (%) </t>
    </r>
    <r>
      <rPr>
        <sz val="10"/>
        <color rgb="FF333333"/>
        <rFont val="Open Sans"/>
        <family val="2"/>
        <charset val="1"/>
      </rPr>
      <t>[3]</t>
    </r>
  </si>
  <si>
    <r>
      <rPr>
        <sz val="10"/>
        <color rgb="FF333333"/>
        <rFont val="Open Sans"/>
        <family val="2"/>
        <charset val="1"/>
      </rPr>
      <t xml:space="preserve">Number of </t>
    </r>
    <r>
      <rPr>
        <b/>
        <sz val="10"/>
        <color rgb="FF333333"/>
        <rFont val="Open Sans"/>
        <family val="2"/>
        <charset val="1"/>
      </rPr>
      <t>WMS</t>
    </r>
    <r>
      <rPr>
        <sz val="10"/>
        <color rgb="FF333333"/>
        <rFont val="Open Sans"/>
        <family val="2"/>
        <charset val="1"/>
      </rPr>
      <t xml:space="preserve"> requests (this quarter)</t>
    </r>
  </si>
  <si>
    <t>Number of WMS requests 
(previous quarter)</t>
  </si>
  <si>
    <r>
      <rPr>
        <i/>
        <sz val="10"/>
        <color rgb="FF333333"/>
        <rFont val="Open Sans"/>
        <family val="2"/>
        <charset val="1"/>
      </rPr>
      <t xml:space="preserve">Trend number of WMS requests (%) </t>
    </r>
    <r>
      <rPr>
        <sz val="10"/>
        <color rgb="FF333333"/>
        <rFont val="Open Sans"/>
        <family val="2"/>
        <charset val="1"/>
      </rPr>
      <t>[3]</t>
    </r>
  </si>
  <si>
    <r>
      <rPr>
        <sz val="10"/>
        <color rgb="FF333333"/>
        <rFont val="Open Sans"/>
        <family val="2"/>
        <charset val="1"/>
      </rPr>
      <t xml:space="preserve">Number of </t>
    </r>
    <r>
      <rPr>
        <b/>
        <sz val="10"/>
        <color rgb="FF333333"/>
        <rFont val="Open Sans"/>
        <family val="2"/>
        <charset val="1"/>
      </rPr>
      <t>WFS</t>
    </r>
    <r>
      <rPr>
        <sz val="10"/>
        <color rgb="FF333333"/>
        <rFont val="Open Sans"/>
        <family val="2"/>
        <charset val="1"/>
      </rPr>
      <t xml:space="preserve"> requests 
(this quarter)</t>
    </r>
  </si>
  <si>
    <t>Number of WFS requests 
(previous quarter)</t>
  </si>
  <si>
    <r>
      <rPr>
        <i/>
        <sz val="10"/>
        <color rgb="FF333333"/>
        <rFont val="Open Sans"/>
        <family val="2"/>
        <charset val="1"/>
      </rPr>
      <t xml:space="preserve">Trend number of WFS requests (%) </t>
    </r>
    <r>
      <rPr>
        <sz val="10"/>
        <color rgb="FF333333"/>
        <rFont val="Open Sans"/>
        <family val="2"/>
        <charset val="1"/>
      </rPr>
      <t>[3]</t>
    </r>
  </si>
  <si>
    <t>CDI shopping web interface</t>
  </si>
  <si>
    <t>Data</t>
  </si>
  <si>
    <t>1066241 [CDIs]</t>
  </si>
  <si>
    <t>NA</t>
  </si>
  <si>
    <t>206423 [CDIs]</t>
  </si>
  <si>
    <t>33453 [CDIs]</t>
  </si>
  <si>
    <t>[1] Indicate the total volume of downloadable items in relation to the unit in which they are downloadable (e.g. the total volume or number of CDIs/records/datasets/... available for download) – clearly specify the unit.</t>
  </si>
  <si>
    <t>[2] Decimal definition 1 GB = 1000^3 bytes.</t>
  </si>
  <si>
    <t>[3] Trend compares the result with previous period.</t>
  </si>
  <si>
    <t>[4] Specify the number (and not the %) of WMS/WFS requests, taking into account the measurement unit of Downloadable Volume. If not applicable, then write n.a.</t>
  </si>
  <si>
    <t>Explanation of the trends and statistics</t>
  </si>
  <si>
    <t>1A) Volume and coverage of available data</t>
  </si>
  <si>
    <t>For CDIs, a lot of quality control activities have been ongoing in this quarter by Regional Coordinators validating regional data collections for eutrophication and contaminants and providing feedback to data providers for corrections. Moreover, a lot of new data sets have been entered. Overall, this has resulted in an increase of data.
As discussed earlier with Secretariat it is not possible to monitor and report data volumes for CDIs.</t>
  </si>
  <si>
    <t>1B) Usage of data in this quarter</t>
  </si>
  <si>
    <t>There is an impressive growth of manual data downloads. The biggest data request was for a water quality research (environmental management).</t>
  </si>
  <si>
    <t>Indicator 2: Current status and coverage of total number of data products</t>
  </si>
  <si>
    <t>The purpose of this sheet is to provide a status overview of the different sub-theme data products available on the portal and the download frequency by users</t>
  </si>
  <si>
    <t>2.A) Volume and coverage of available data products</t>
  </si>
  <si>
    <r>
      <rPr>
        <b/>
        <i/>
        <sz val="10"/>
        <color rgb="FF333333"/>
        <rFont val="Open Sans"/>
        <family val="2"/>
        <charset val="1"/>
      </rPr>
      <t xml:space="preserve">Total number of </t>
    </r>
    <r>
      <rPr>
        <b/>
        <i/>
        <u/>
        <sz val="10"/>
        <color rgb="FF333333"/>
        <rFont val="Open Sans"/>
        <family val="2"/>
        <charset val="1"/>
      </rPr>
      <t>built</t>
    </r>
    <r>
      <rPr>
        <b/>
        <i/>
        <sz val="10"/>
        <color rgb="FF333333"/>
        <rFont val="Open Sans"/>
        <family val="2"/>
        <charset val="1"/>
      </rPr>
      <t xml:space="preserve"> data products in portal </t>
    </r>
    <r>
      <rPr>
        <sz val="10"/>
        <color rgb="FF333333"/>
        <rFont val="Open Sans"/>
        <family val="2"/>
        <charset val="1"/>
      </rPr>
      <t>[1]</t>
    </r>
  </si>
  <si>
    <r>
      <rPr>
        <b/>
        <i/>
        <sz val="10"/>
        <color rgb="FF333333"/>
        <rFont val="Open Sans"/>
        <family val="2"/>
        <charset val="1"/>
      </rPr>
      <t xml:space="preserve">Total number of </t>
    </r>
    <r>
      <rPr>
        <b/>
        <i/>
        <u/>
        <sz val="10"/>
        <color rgb="FF333333"/>
        <rFont val="Open Sans"/>
        <family val="2"/>
        <charset val="1"/>
      </rPr>
      <t>external</t>
    </r>
    <r>
      <rPr>
        <b/>
        <i/>
        <sz val="10"/>
        <color rgb="FF333333"/>
        <rFont val="Open Sans"/>
        <family val="2"/>
        <charset val="1"/>
      </rPr>
      <t xml:space="preserve"> data products in portal </t>
    </r>
    <r>
      <rPr>
        <sz val="10"/>
        <color rgb="FF333333"/>
        <rFont val="Open Sans"/>
        <family val="2"/>
        <charset val="1"/>
      </rPr>
      <t>[1]</t>
    </r>
  </si>
  <si>
    <t>Name of the data product 
(description in the narrative)</t>
  </si>
  <si>
    <t>Date product was built/ updated</t>
  </si>
  <si>
    <t>Is the product built internally or externally?</t>
  </si>
  <si>
    <t>Total number of products per sub-theme</t>
  </si>
  <si>
    <t>Total number of products per sub-theme (previous quarter)</t>
  </si>
  <si>
    <r>
      <rPr>
        <b/>
        <i/>
        <sz val="10"/>
        <color rgb="FF333333"/>
        <rFont val="Open Sans"/>
        <family val="2"/>
        <charset val="1"/>
      </rPr>
      <t xml:space="preserve">Trend in total number of products (%) </t>
    </r>
    <r>
      <rPr>
        <sz val="10"/>
        <color rgb="FF333333"/>
        <rFont val="Open Sans"/>
        <family val="2"/>
        <charset val="1"/>
      </rPr>
      <t>[3]</t>
    </r>
  </si>
  <si>
    <r>
      <rPr>
        <b/>
        <i/>
        <sz val="10"/>
        <color rgb="FF333333"/>
        <rFont val="Open Sans"/>
        <family val="2"/>
        <charset val="1"/>
      </rPr>
      <t xml:space="preserve">Total data product Volume in GigaBytes </t>
    </r>
    <r>
      <rPr>
        <sz val="10"/>
        <color rgb="FF333333"/>
        <rFont val="Open Sans"/>
        <family val="2"/>
        <charset val="1"/>
      </rPr>
      <t>[4]</t>
    </r>
  </si>
  <si>
    <t>See on-line catalogue</t>
  </si>
  <si>
    <t>Third Phase</t>
  </si>
  <si>
    <t>Internally</t>
  </si>
  <si>
    <t>Marine litter</t>
  </si>
  <si>
    <t>n.a</t>
  </si>
  <si>
    <t>Polychlorinated biphenyls</t>
  </si>
  <si>
    <t>Antifoulants, Hydrocarbons, Heavy metals, Polychlorinated biphenyls, Pesticides and biocides, Radionuclides</t>
  </si>
  <si>
    <t>Fourth Phase</t>
  </si>
  <si>
    <r>
      <rPr>
        <b/>
        <sz val="10"/>
        <color rgb="FF333333"/>
        <rFont val="Open Sans"/>
        <family val="2"/>
      </rPr>
      <t>Not limited to a specific sea</t>
    </r>
    <r>
      <rPr>
        <b/>
        <sz val="10"/>
        <color rgb="FF333333"/>
        <rFont val="Open Sans"/>
        <family val="2"/>
        <charset val="1"/>
      </rPr>
      <t xml:space="preserve"> (%)</t>
    </r>
  </si>
  <si>
    <t>Total % covered by product</t>
  </si>
  <si>
    <t>% covered by products added this quarter</t>
  </si>
  <si>
    <t>Please highlight newly added data products within this reporting period.</t>
  </si>
  <si>
    <t>[1] Total number of (external) data products.</t>
  </si>
  <si>
    <t>[3] Explanation of trend value in the narrative.</t>
  </si>
  <si>
    <t>[4] Decimal definition 1 GB = 1000^3 bytes</t>
  </si>
  <si>
    <t>[5] Product Density: How much products available per sea-basin. Calculate total % area covered by all products; indicate % area covered by products added in this quarter (e.g.: 30% ; 5%).</t>
  </si>
  <si>
    <t>Provide detailed description of geospatial density of the products in the narrative.</t>
  </si>
  <si>
    <t>2.B) Usage of data products in this quarter</t>
  </si>
  <si>
    <t>Trend on data products</t>
  </si>
  <si>
    <t>Is it: a Data product or an External product?</t>
  </si>
  <si>
    <r>
      <rPr>
        <sz val="10"/>
        <color rgb="FF333333"/>
        <rFont val="Open Sans"/>
        <family val="2"/>
        <charset val="1"/>
      </rPr>
      <t xml:space="preserve">Unit and Total Volume </t>
    </r>
    <r>
      <rPr>
        <b/>
        <sz val="10"/>
        <color rgb="FF333333"/>
        <rFont val="Open Sans"/>
        <family val="2"/>
        <charset val="1"/>
      </rPr>
      <t>available</t>
    </r>
    <r>
      <rPr>
        <sz val="10"/>
        <color rgb="FF333333"/>
        <rFont val="Open Sans"/>
        <family val="2"/>
        <charset val="1"/>
      </rPr>
      <t xml:space="preserve"> for download [1] [Files]</t>
    </r>
  </si>
  <si>
    <r>
      <rPr>
        <sz val="10"/>
        <color rgb="FF333333"/>
        <rFont val="Open Sans"/>
        <family val="2"/>
        <charset val="1"/>
      </rPr>
      <t xml:space="preserve">Number of manual </t>
    </r>
    <r>
      <rPr>
        <b/>
        <sz val="10"/>
        <color rgb="FF333333"/>
        <rFont val="Open Sans"/>
        <family val="2"/>
        <charset val="1"/>
      </rPr>
      <t>downloads</t>
    </r>
    <r>
      <rPr>
        <sz val="10"/>
        <color rgb="FF333333"/>
        <rFont val="Open Sans"/>
        <family val="2"/>
        <charset val="1"/>
      </rPr>
      <t xml:space="preserve"> 
(</t>
    </r>
    <r>
      <rPr>
        <b/>
        <sz val="10"/>
        <color rgb="FF333333"/>
        <rFont val="Open Sans"/>
        <family val="2"/>
        <charset val="1"/>
      </rPr>
      <t>this quarter</t>
    </r>
    <r>
      <rPr>
        <sz val="10"/>
        <color rgb="FF333333"/>
        <rFont val="Open Sans"/>
        <family val="2"/>
        <charset val="1"/>
      </rPr>
      <t>) [Files]</t>
    </r>
  </si>
  <si>
    <r>
      <rPr>
        <sz val="10"/>
        <color rgb="FF333333"/>
        <rFont val="Open Sans"/>
        <family val="2"/>
        <charset val="1"/>
      </rPr>
      <t xml:space="preserve">Number of manual </t>
    </r>
    <r>
      <rPr>
        <b/>
        <sz val="10"/>
        <color rgb="FF333333"/>
        <rFont val="Open Sans"/>
        <family val="2"/>
        <charset val="1"/>
      </rPr>
      <t xml:space="preserve">downloads
</t>
    </r>
    <r>
      <rPr>
        <sz val="10"/>
        <color rgb="FF333333"/>
        <rFont val="Open Sans"/>
        <family val="2"/>
        <charset val="1"/>
      </rPr>
      <t>(</t>
    </r>
    <r>
      <rPr>
        <b/>
        <sz val="10"/>
        <color rgb="FF333333"/>
        <rFont val="Open Sans"/>
        <family val="2"/>
        <charset val="1"/>
      </rPr>
      <t>previous quarter</t>
    </r>
    <r>
      <rPr>
        <sz val="10"/>
        <color rgb="FF333333"/>
        <rFont val="Open Sans"/>
        <family val="2"/>
        <charset val="1"/>
      </rPr>
      <t>) [Files]</t>
    </r>
  </si>
  <si>
    <r>
      <rPr>
        <i/>
        <sz val="10"/>
        <color rgb="FF333333"/>
        <rFont val="Open Sans"/>
        <family val="2"/>
        <charset val="1"/>
      </rPr>
      <t xml:space="preserve">Trend # of manual downloads (%) </t>
    </r>
    <r>
      <rPr>
        <sz val="10"/>
        <color rgb="FF333333"/>
        <rFont val="Open Sans"/>
        <family val="2"/>
        <charset val="1"/>
      </rPr>
      <t>[3]</t>
    </r>
  </si>
  <si>
    <r>
      <rPr>
        <i/>
        <sz val="10"/>
        <color rgb="FF333333"/>
        <rFont val="Open Sans"/>
        <family val="2"/>
        <charset val="1"/>
      </rPr>
      <t xml:space="preserve">Trend # of map visualisations (%) </t>
    </r>
    <r>
      <rPr>
        <sz val="10"/>
        <color rgb="FF333333"/>
        <rFont val="Open Sans"/>
        <family val="2"/>
        <charset val="1"/>
      </rPr>
      <t>[3]</t>
    </r>
  </si>
  <si>
    <r>
      <rPr>
        <i/>
        <sz val="10"/>
        <color rgb="FF333333"/>
        <rFont val="Open Sans"/>
        <family val="2"/>
        <charset val="1"/>
      </rPr>
      <t xml:space="preserve">Trend # of WMS requests (%) </t>
    </r>
    <r>
      <rPr>
        <sz val="10"/>
        <color rgb="FF333333"/>
        <rFont val="Open Sans"/>
        <family val="2"/>
        <charset val="1"/>
      </rPr>
      <t>[3]</t>
    </r>
  </si>
  <si>
    <r>
      <rPr>
        <i/>
        <sz val="10"/>
        <color rgb="FF333333"/>
        <rFont val="Open Sans"/>
        <family val="2"/>
        <charset val="1"/>
      </rPr>
      <t xml:space="preserve">Trend # of WFS requests (%) </t>
    </r>
    <r>
      <rPr>
        <sz val="10"/>
        <color rgb="FF333333"/>
        <rFont val="Open Sans"/>
        <family val="2"/>
        <charset val="1"/>
      </rPr>
      <t>[3]</t>
    </r>
  </si>
  <si>
    <t>Map viewer / Product catalouge / DOI landing pages</t>
  </si>
  <si>
    <t>Data product</t>
  </si>
  <si>
    <t>Dissolved gases</t>
  </si>
  <si>
    <t>Marine litter\Beach litter</t>
  </si>
  <si>
    <t>Marine litter\Seabed litter</t>
  </si>
  <si>
    <t>2A) Volume and coverage of available built &amp; acquired data products</t>
  </si>
  <si>
    <t>No new data products.</t>
  </si>
  <si>
    <t>2B) Usage of data products n this quarter</t>
  </si>
  <si>
    <t>There is a big increase in manual downloads, while map visualisations trend is mixed.</t>
  </si>
  <si>
    <t>Indicator 3: Organisations supplying/approached to supply data and data products within this quarter</t>
  </si>
  <si>
    <t>The purpose of this indicator is to have an oversight of the types of organisations supplying data and to measure the extent of restricted data</t>
  </si>
  <si>
    <t>List all organisations that have supplied data voluntarily or upon request/approach witin this quarter</t>
  </si>
  <si>
    <t>Organisation name</t>
  </si>
  <si>
    <t>Organisation type [1]</t>
  </si>
  <si>
    <t>Country</t>
  </si>
  <si>
    <t>Approached or volunteered?</t>
  </si>
  <si>
    <t>Type of data sought/supplied: data, data product, both?</t>
  </si>
  <si>
    <t>Sub-theme(s)</t>
  </si>
  <si>
    <t>No of data sets (CDIs)</t>
  </si>
  <si>
    <t>% of restricted data [2] 
(or #restricted/# not restricted)</t>
  </si>
  <si>
    <t>If not supplied upon approaching: reason why? (reply from organisation)</t>
  </si>
  <si>
    <t>Flanders Marine Institute</t>
  </si>
  <si>
    <t>Academia/Research</t>
  </si>
  <si>
    <t>Belgium</t>
  </si>
  <si>
    <t>Volunteered</t>
  </si>
  <si>
    <t>Management Unit of North Sea and Scheldt Estuary Mathematical Models, Belgian Marine Data Centre</t>
  </si>
  <si>
    <t>Government/Public administration</t>
  </si>
  <si>
    <t>Bulgarian National Oceanographic Data Centre (BGODC), Institute of Oceanology</t>
  </si>
  <si>
    <t>Bulgaria</t>
  </si>
  <si>
    <t>Institute of Fishery Resources (IFR)</t>
  </si>
  <si>
    <t>National Institute of Meteorology and Hydrology, Bulgarian Academy of Sciences</t>
  </si>
  <si>
    <t>Institute of Oceanography and Fisheries</t>
  </si>
  <si>
    <t>Croatia</t>
  </si>
  <si>
    <t>ORION</t>
  </si>
  <si>
    <t>NGOs/Civil society</t>
  </si>
  <si>
    <t>Cyprus</t>
  </si>
  <si>
    <t>Aarhus University, Department of Bioscience, Marine Ecology Roskilde</t>
  </si>
  <si>
    <t>Denmark</t>
  </si>
  <si>
    <t>International Council for the Exploration of the Sea (ICES)</t>
  </si>
  <si>
    <t>Geological Survey of Estonia</t>
  </si>
  <si>
    <t>Estonia</t>
  </si>
  <si>
    <t>Marine Systems Institute at Tallinn University of Technology</t>
  </si>
  <si>
    <t>Finnish Environment Institute</t>
  </si>
  <si>
    <t>Finland</t>
  </si>
  <si>
    <t>Finnish Meteorological Institute</t>
  </si>
  <si>
    <t>BRGM / Office of Geological and Mining Resources</t>
  </si>
  <si>
    <t>France</t>
  </si>
  <si>
    <t>IFREMER / IDM / SISMER - Scientific Information Systems for the SEA</t>
  </si>
  <si>
    <t>Iv.Javakhishvili Tbilisi State University, Centre of Relations with UNESCO Oceanological Research Centre and GeoDNA (UNESCO)</t>
  </si>
  <si>
    <t>Georgia</t>
  </si>
  <si>
    <t>National Environmental Agency of the Ministry of Environment Protection and Natural Resources</t>
  </si>
  <si>
    <t>Scientific - Research Firm GAMMA""</t>
  </si>
  <si>
    <t>Business and Private company</t>
  </si>
  <si>
    <t>German Oceanographic Datacentre</t>
  </si>
  <si>
    <t>Germany</t>
  </si>
  <si>
    <t>PANGAEA - Data Publisher for Earth &amp; Environmental Science</t>
  </si>
  <si>
    <t>Hellenic Centre for Marine Research, Hellenic National Oceanographic Data Centre (HCMR/HNODC)</t>
  </si>
  <si>
    <t>Greece</t>
  </si>
  <si>
    <t>Marine Institute</t>
  </si>
  <si>
    <t>Ireland</t>
  </si>
  <si>
    <t>Israel Oceanographic and Limnological Research (IOLR)</t>
  </si>
  <si>
    <t>Israel</t>
  </si>
  <si>
    <t>CNR, Institute of Atmospheric Sciences and Climate (ISAC) (Rome)</t>
  </si>
  <si>
    <t>Italy</t>
  </si>
  <si>
    <t>CNR, Institute of Marine Science (ISMAR) - Ancona</t>
  </si>
  <si>
    <t>CNR, Institute of Marine Sciences S.S. of Lerici (SP)</t>
  </si>
  <si>
    <t>ENEA Centro Ricerche Ambiente Marino - La Spezia</t>
  </si>
  <si>
    <t>Institute for Marine Biological Resources and Biotechnology - Ancona</t>
  </si>
  <si>
    <t>ISPRA-Institute for Environmental Protection and Research</t>
  </si>
  <si>
    <t>OGS (Istituto Nazionale di Oceanografia e di Geofisica Sperimentale), Division of Oceanography</t>
  </si>
  <si>
    <t>Faculty of Geography and Earth Sciences, University of Latvia (LU)</t>
  </si>
  <si>
    <t>Latvia</t>
  </si>
  <si>
    <t>Latvian Institute of Aquatic Ecology</t>
  </si>
  <si>
    <t>Institute of Geology and Geography of Nature Research Centre</t>
  </si>
  <si>
    <t>Lithuania</t>
  </si>
  <si>
    <t>International Ocean Institute - Malta Operational Centre (University Of Malta) / Physical Oceanography Unit</t>
  </si>
  <si>
    <t>Malta</t>
  </si>
  <si>
    <t>Institute of Marine Biology (IMBK)</t>
  </si>
  <si>
    <t>Montenegro</t>
  </si>
  <si>
    <t>National Institute of Fisheries Research (INRH)</t>
  </si>
  <si>
    <t>Morocco</t>
  </si>
  <si>
    <t>NIOZ Royal Netherlands Institute for Sea Research</t>
  </si>
  <si>
    <t>Netherlands</t>
  </si>
  <si>
    <t>Rijkswaterstaat Water, Traffic and Environment</t>
  </si>
  <si>
    <t>Institute of Marine Research - Norwegian Marine Data Centre (NMD)</t>
  </si>
  <si>
    <t>Norway</t>
  </si>
  <si>
    <t>Institute of Meteorology and Water Management National Research Institute, Maritime Branch in Gdynia (IMWM MB)</t>
  </si>
  <si>
    <t>Poland</t>
  </si>
  <si>
    <t>Polish Geological Institute - National Research Institute, Branch of Marine Geology (PGI BMG)</t>
  </si>
  <si>
    <t>IHPT, Hydrographic Institute</t>
  </si>
  <si>
    <t>Portugal</t>
  </si>
  <si>
    <t>Portuguese Institute of Ocean and Atmosphere</t>
  </si>
  <si>
    <t>National Institute for Marine Research and Development Grigore Antipa""</t>
  </si>
  <si>
    <t>Romania</t>
  </si>
  <si>
    <t>All-Russia Research Institute of Hydrometeorological Information - World Data Centre (RIHMI-WDC) National Oceanographic Data Centre (NODC)</t>
  </si>
  <si>
    <t>Russian Federation</t>
  </si>
  <si>
    <t>P.P.Shirshov Institute of Oceanology, RAS</t>
  </si>
  <si>
    <t>Russian State Hydrometeorological University, St-Petersburg</t>
  </si>
  <si>
    <t>State Oceanographic Institute (SOI)</t>
  </si>
  <si>
    <t>National Institute of Biology - Marine Biology Station</t>
  </si>
  <si>
    <t>Slovenia</t>
  </si>
  <si>
    <t>IEO/ Spanish Oceanographic Institute</t>
  </si>
  <si>
    <t>Spain</t>
  </si>
  <si>
    <t>Swedish Meteorological and Hydrological Institute</t>
  </si>
  <si>
    <t>Sweden</t>
  </si>
  <si>
    <t>Institut National des Sciences et Technologies de la Mer - INSTM</t>
  </si>
  <si>
    <t>Tunisia</t>
  </si>
  <si>
    <t>Ankara University</t>
  </si>
  <si>
    <t>Turkey</t>
  </si>
  <si>
    <t>Dokuz Eylul University, Institute of Marine Science and Technology</t>
  </si>
  <si>
    <t>Institute of Marine Sciences, Middle East Technical University</t>
  </si>
  <si>
    <t>Istanbul University, Institute of Marine Science and Management</t>
  </si>
  <si>
    <t>Karadeniz Technical University, Faculty of Marine Sciences</t>
  </si>
  <si>
    <t>Sinop University, Fisheries Faculty</t>
  </si>
  <si>
    <t>Danube Hydro-meteorological Observatory</t>
  </si>
  <si>
    <t>Ukraine</t>
  </si>
  <si>
    <t>Institute of Biology of the Southern Seas, NAS of Ukraine</t>
  </si>
  <si>
    <t>Marine Hydrophysical Institute</t>
  </si>
  <si>
    <t>Odessa National I.I.Mechnikov University</t>
  </si>
  <si>
    <t>Ukrainian Hydrometeorological Institute - Marine Branch</t>
  </si>
  <si>
    <t>Ukrainian scientific center of Ecology of Sea (UkrSCES)</t>
  </si>
  <si>
    <t>British Oceanographic Data Centre</t>
  </si>
  <si>
    <t>United Kingdom</t>
  </si>
  <si>
    <t xml:space="preserve">[1] The organisation types are: </t>
  </si>
  <si>
    <t>Others</t>
  </si>
  <si>
    <t xml:space="preserve">[2] Restricted data is defined as 'non-public data'. </t>
  </si>
  <si>
    <t>3) Organisations supplying/ approached to supply data anad data products</t>
  </si>
  <si>
    <t xml:space="preserve">For CDIs, a lot of quality control activities have been ongoing in this quarter by data providers, following reports by Regional Coordinators and checks with OCTOPUS software. </t>
  </si>
  <si>
    <t>Indicator 4: Online 'Web' interfaces to access or view data</t>
  </si>
  <si>
    <t>The purpose of this indicator is to provide detail on the status of the various interfaces to data &amp; products on the portals</t>
  </si>
  <si>
    <t>Express as a percentage data and products available in each service</t>
  </si>
  <si>
    <t>Human Interface 
(Actions carried out by the user)</t>
  </si>
  <si>
    <t>Machine Interface 
(Data accessed programmatically - Software that would receive data/data products/external data products through software)</t>
  </si>
  <si>
    <r>
      <rPr>
        <b/>
        <sz val="10"/>
        <color rgb="FF333333"/>
        <rFont val="Open Sans"/>
        <family val="2"/>
        <charset val="1"/>
      </rPr>
      <t xml:space="preserve">Sub-theme/ interface name </t>
    </r>
    <r>
      <rPr>
        <sz val="10"/>
        <color rgb="FF333333"/>
        <rFont val="Open Sans"/>
        <family val="2"/>
        <charset val="1"/>
      </rPr>
      <t>[1]</t>
    </r>
  </si>
  <si>
    <t>Type 
(Data, Data Product, or External Data Product)</t>
  </si>
  <si>
    <t>Manual download [2]</t>
  </si>
  <si>
    <t>Map viewer</t>
  </si>
  <si>
    <t>WMS</t>
  </si>
  <si>
    <t>WFS</t>
  </si>
  <si>
    <t>WCS</t>
  </si>
  <si>
    <t>CSW</t>
  </si>
  <si>
    <t>OpeNDAP</t>
  </si>
  <si>
    <t>Were there any changes compared to the previous quarter?</t>
  </si>
  <si>
    <t>Search and Download data</t>
  </si>
  <si>
    <t>https://emodnet-chemistry.maris.nl/search</t>
  </si>
  <si>
    <t>https://geoservice.maris.nl/wms/seadatanet/EMODnet_chemistry?service=WMS&amp;request=GetCapabilities</t>
  </si>
  <si>
    <t>Data product catalogue</t>
  </si>
  <si>
    <t>https://sextant.ifremer.fr/geonetwork/srv/eng/csw-EMODNET_Chemistry?SERVICE=CSW&amp;REQUEST=GetCapabilities</t>
  </si>
  <si>
    <t>https://ec.oceanbrowser.net:8081/data/emodnet-domains
https://ec.oceanbrowser.net:8081/data/emodnet-combined</t>
  </si>
  <si>
    <t>https://ec.oceanbrowser.net/emodnet/</t>
  </si>
  <si>
    <t>https://ec.oceanbrowser.net/emodnet/Python/web/wms 
https://ec.oceanbrowser.net/emodnet-projects/Python/web/wms?basedir=Phase-3/Combined 
https://www.ifremer.fr/services/wms/emodnet_chemistry2 
https://nodc.ogs.trieste.it/geoserver/Contaminants/wms 
https://geo-service.maris.nl/emodnet_chemistry/wms 
https://geo-service.maris.nl/emodnet_chemistry_p36/wms</t>
  </si>
  <si>
    <t>https://www.ifremer.fr/services/wfs/emodnet_chemistry2 
https://nodc.ogs.trieste.it/geoserver/Contaminants/wfs 
https://geo-service.maris.nl/emodnet_chemistry/wfs</t>
  </si>
  <si>
    <t>[1] Please explain decision in the narrative</t>
  </si>
  <si>
    <t>[2] Manual downloads are when humans download the data from the portal website.</t>
  </si>
  <si>
    <t>4) Online 'Web' interfaces to access or view data</t>
  </si>
  <si>
    <t>No changes in this period.</t>
  </si>
  <si>
    <t>Indicator 5: Statistics on information volunteered through download forms</t>
  </si>
  <si>
    <t>The purpose of this indicator is to gauge the extent of the dedicated community</t>
  </si>
  <si>
    <t>Data derived from the portal's download form(s)</t>
  </si>
  <si>
    <r>
      <rPr>
        <b/>
        <sz val="10"/>
        <color rgb="FF333333"/>
        <rFont val="Open Sans"/>
        <family val="2"/>
        <charset val="1"/>
      </rPr>
      <t>Interfaces</t>
    </r>
    <r>
      <rPr>
        <sz val="10"/>
        <color rgb="FF333333"/>
        <rFont val="Open Sans"/>
        <family val="2"/>
        <charset val="1"/>
      </rPr>
      <t xml:space="preserve"> [1]</t>
    </r>
  </si>
  <si>
    <t>Means of information collection</t>
  </si>
  <si>
    <t>Number of users giving information [2]</t>
  </si>
  <si>
    <t xml:space="preserve">Total number of users </t>
  </si>
  <si>
    <t>Data – CDI service</t>
  </si>
  <si>
    <t>Shopping form</t>
  </si>
  <si>
    <t>Organisation type</t>
  </si>
  <si>
    <t>% of users [3]</t>
  </si>
  <si>
    <t>Main use cases and application areas [4]</t>
  </si>
  <si>
    <t>Countries and regions [5]</t>
  </si>
  <si>
    <t>% of users [6]</t>
  </si>
  <si>
    <t>Albania</t>
  </si>
  <si>
    <t>Andorra</t>
  </si>
  <si>
    <t>Armenia</t>
  </si>
  <si>
    <t>Austria</t>
  </si>
  <si>
    <t>Azerbaijan</t>
  </si>
  <si>
    <t>Belarus</t>
  </si>
  <si>
    <t>Bosnia and Herzegovina</t>
  </si>
  <si>
    <t>Czech Republic (Czechia)</t>
  </si>
  <si>
    <t>Hungary</t>
  </si>
  <si>
    <t>Iceland</t>
  </si>
  <si>
    <t>Liechtenstein</t>
  </si>
  <si>
    <t>Luxembourg</t>
  </si>
  <si>
    <t>Moldova</t>
  </si>
  <si>
    <t>Monaco</t>
  </si>
  <si>
    <t>North Macedonia</t>
  </si>
  <si>
    <t>Russia</t>
  </si>
  <si>
    <t>San Marino</t>
  </si>
  <si>
    <t>Serbia</t>
  </si>
  <si>
    <t>Slovakia</t>
  </si>
  <si>
    <t>Switzerland</t>
  </si>
  <si>
    <t>Vatican City</t>
  </si>
  <si>
    <t>Sum European countries</t>
  </si>
  <si>
    <t>Asia</t>
  </si>
  <si>
    <t>North America</t>
  </si>
  <si>
    <t>South America</t>
  </si>
  <si>
    <t>Central America</t>
  </si>
  <si>
    <t>Oceania</t>
  </si>
  <si>
    <t>Africa</t>
  </si>
  <si>
    <t>Data products – Map viewer</t>
  </si>
  <si>
    <t>Download form</t>
  </si>
  <si>
    <t>Commercial/Industry,
Education/Research</t>
  </si>
  <si>
    <t>Education/Research,
Policy making</t>
  </si>
  <si>
    <t>Education/Research</t>
  </si>
  <si>
    <t>Other</t>
  </si>
  <si>
    <t>Personal use</t>
  </si>
  <si>
    <t>Åland Islands</t>
  </si>
  <si>
    <t>Unknown</t>
  </si>
  <si>
    <t>Data products – Catalogoue</t>
  </si>
  <si>
    <t>Education/Research
Commercial/Industry</t>
  </si>
  <si>
    <t>Education/Research
Policy making
Personal use</t>
  </si>
  <si>
    <t>Personal use
Other: EC reporting</t>
  </si>
  <si>
    <t>Data products – DOI landing page</t>
  </si>
  <si>
    <t>Commercial/Industry,
Education/Research,
Personal use</t>
  </si>
  <si>
    <t>Commercial/Industry</t>
  </si>
  <si>
    <t>Education/Research,
Other,
Personal use,
Policy making</t>
  </si>
  <si>
    <t>Education/Research,
Personal use</t>
  </si>
  <si>
    <t>[1] Which portal interfaces are concerned by the table statistics: e.g. map viewer, data download service? Some interfaces like web-services are not well suited for user information gathering and can be reported in a separate table.</t>
  </si>
  <si>
    <t>[2] Relevant when the user form is optional.</t>
  </si>
  <si>
    <t>[3] Percentage of users which belong to this organisation type.</t>
  </si>
  <si>
    <t>[4] Compile a bullet-point list of use cases from user form or oral feedback. A few words per use-case suffice. These use cases can be repeated in each interface table.</t>
  </si>
  <si>
    <t>[5] Distribution of users per region. European countries taken from https://europa.eu/european-union/about-eu/countries_en</t>
  </si>
  <si>
    <t>[6] Percentage of users belonging to this region.</t>
  </si>
  <si>
    <t>Indicator 6: Published use cases</t>
  </si>
  <si>
    <t>Refer to the guidance provided by the EMODnet Secretariat ("EMODnet Use Cases: Guidance and Procedures")</t>
  </si>
  <si>
    <t>Use case title</t>
  </si>
  <si>
    <t>Release date</t>
  </si>
  <si>
    <t>Number of views on Portal in reporting period (if applicable)</t>
  </si>
  <si>
    <t>Appears in Central Portal</t>
  </si>
  <si>
    <t>Number of views on Central Portal in reporting period</t>
  </si>
  <si>
    <t>EMODnet &amp; CMEMS together to build a framework for improving land boundary conditions in CMEMS regional products</t>
  </si>
  <si>
    <t>n/a</t>
  </si>
  <si>
    <t>EMODnet Chemistry contributed to EC IMPACT ASSESSMENT (Reducing Marine Litter: action on single use plastics and fishing gear)</t>
  </si>
  <si>
    <t>EMODnet Chemistry contributes to UNEP/ Map Quality Status Report 2017</t>
  </si>
  <si>
    <t>EMODnet Chemistry supports the analysis of EU baselines</t>
  </si>
  <si>
    <t>EMODnet compliance with the INSPIRE Directive: a matter of fact</t>
  </si>
  <si>
    <t>ICES and EMODnet Chemistry providing a comprehensive European data source for the European Environment Agency</t>
  </si>
  <si>
    <t>Use of EMODnet Chemistry data to improve Quality Control guidelines: synergies between different initiatives</t>
  </si>
  <si>
    <t>5) Statistics on information volunteered through download forms</t>
  </si>
  <si>
    <t>For CDIs, number of users is lower than in previous quarter, while the volume of downloaded CDI data sets is higher.
Data – CDI service: We see a positive private companies interest: Business and Private company	11,11%, Reason:	Input for models.</t>
  </si>
  <si>
    <t>6) Published use cases</t>
  </si>
  <si>
    <t>All use cases on the Portal have similar number of views.
There is a drop in the number of views, especially on the Central Portal.</t>
  </si>
  <si>
    <t>Copy-paste screenshots of the graphs of the information from dashboard</t>
  </si>
  <si>
    <t xml:space="preserve">Indicator 7: Portal &amp; Social Media visibility </t>
  </si>
  <si>
    <t>7.1 Visibility &amp; Analytics (Portal overview)</t>
  </si>
  <si>
    <t>Analytics tool</t>
  </si>
  <si>
    <t>Matomo</t>
  </si>
  <si>
    <t>7.2 SEO assessment - Acquisitions</t>
  </si>
  <si>
    <t xml:space="preserve">Indicator 8.1: Technical monitoring </t>
  </si>
  <si>
    <t>Copy-paste screenshot of the graphs of the information from dashboard</t>
  </si>
  <si>
    <t>Indicator 8.2: Portal user-friendliness: visual harmonisation score</t>
  </si>
  <si>
    <t>The scores are provided by Trust-IT</t>
  </si>
  <si>
    <t>Visual harmonisation  score</t>
  </si>
  <si>
    <t>75/81</t>
  </si>
  <si>
    <t>Harmonisation elements</t>
  </si>
  <si>
    <t>Description</t>
  </si>
  <si>
    <r>
      <rPr>
        <i/>
        <sz val="10"/>
        <color rgb="FF333333"/>
        <rFont val="Open Sans"/>
        <charset val="1"/>
      </rPr>
      <t xml:space="preserve">Score [1]
</t>
    </r>
    <r>
      <rPr>
        <sz val="10"/>
        <color rgb="FF333333"/>
        <rFont val="Open Sans"/>
        <charset val="1"/>
      </rPr>
      <t>(3 1 0)</t>
    </r>
  </si>
  <si>
    <r>
      <rPr>
        <i/>
        <sz val="10"/>
        <color rgb="FF333333"/>
        <rFont val="Open Sans"/>
        <charset val="1"/>
      </rPr>
      <t xml:space="preserve">Trend
</t>
    </r>
    <r>
      <rPr>
        <sz val="10"/>
        <color rgb="FF333333"/>
        <rFont val="Open Sans"/>
        <charset val="1"/>
      </rPr>
      <t>(+ - =)</t>
    </r>
  </si>
  <si>
    <t>Logo usage</t>
  </si>
  <si>
    <t>subtotal</t>
  </si>
  <si>
    <t>(+ - =)</t>
  </si>
  <si>
    <t>Logo position</t>
  </si>
  <si>
    <t>=</t>
  </si>
  <si>
    <t>Logo type</t>
  </si>
  <si>
    <t>Logo size</t>
  </si>
  <si>
    <t>Logo url</t>
  </si>
  <si>
    <t>Font usage</t>
  </si>
  <si>
    <t xml:space="preserve"> 15/15</t>
  </si>
  <si>
    <t>Font type</t>
  </si>
  <si>
    <t>Font usage (capital letters, etc.)</t>
  </si>
  <si>
    <t>Font spacing</t>
  </si>
  <si>
    <t>Font colour</t>
  </si>
  <si>
    <t>Font justification</t>
  </si>
  <si>
    <t>Webportal header</t>
  </si>
  <si>
    <t xml:space="preserve"> 18/21</t>
  </si>
  <si>
    <t>Pattern usage</t>
  </si>
  <si>
    <t>Header size</t>
  </si>
  <si>
    <t xml:space="preserve">Search box </t>
  </si>
  <si>
    <t>there is no search box. It has to be like the one in the central portal</t>
  </si>
  <si>
    <t>-</t>
  </si>
  <si>
    <t>Contact Us button</t>
  </si>
  <si>
    <t>Submit Data button</t>
  </si>
  <si>
    <t xml:space="preserve">Favicon </t>
  </si>
  <si>
    <t>+</t>
  </si>
  <si>
    <t>Stripline colour</t>
  </si>
  <si>
    <t>Footer structure</t>
  </si>
  <si>
    <t>Footer size</t>
  </si>
  <si>
    <t>Footer elements</t>
  </si>
  <si>
    <t>Menu has to be aligned horizontally, like in the central portal</t>
  </si>
  <si>
    <t>Footer visuals</t>
  </si>
  <si>
    <t>EC Acknowledgement</t>
  </si>
  <si>
    <t>EC flag</t>
  </si>
  <si>
    <t>Link to social media</t>
  </si>
  <si>
    <t>Social Media icons</t>
  </si>
  <si>
    <t>Policy Privacy</t>
  </si>
  <si>
    <t>Presence</t>
  </si>
  <si>
    <t>GDPR compliant [2]</t>
  </si>
  <si>
    <t>Main menu</t>
  </si>
  <si>
    <t xml:space="preserve">User experience </t>
  </si>
  <si>
    <t xml:space="preserve">Sub menu </t>
  </si>
  <si>
    <t>Menu tabs terminology</t>
  </si>
  <si>
    <t>Menu size</t>
  </si>
  <si>
    <t>Responsive</t>
  </si>
  <si>
    <t>[1] Compliant with the visual guidelines (3pt), Not completely compliant with the visual guidelines (1pt), Not compliant (0 pt).</t>
  </si>
  <si>
    <t>[2] The “GDPR compliant” parameter is aimed at evaluating the correct adoption of the GDPR elements related to websites.
The parameter doesn’t assess the Privacy Policy text per se, as this must be done by legal experts.
The total score is the result of the assessment of the following elements:</t>
  </si>
  <si>
    <r>
      <rPr>
        <b/>
        <sz val="9"/>
        <color rgb="FF333333"/>
        <rFont val="Open Sans"/>
        <family val="2"/>
        <charset val="1"/>
      </rPr>
      <t xml:space="preserve">SSL: </t>
    </r>
    <r>
      <rPr>
        <sz val="9"/>
        <color rgb="FF333333"/>
        <rFont val="Open Sans"/>
        <family val="2"/>
        <charset val="1"/>
      </rPr>
      <t xml:space="preserve">The website </t>
    </r>
    <r>
      <rPr>
        <b/>
        <sz val="9"/>
        <color rgb="FF333333"/>
        <rFont val="Open Sans"/>
        <family val="2"/>
        <charset val="1"/>
      </rPr>
      <t>MUST</t>
    </r>
    <r>
      <rPr>
        <sz val="9"/>
        <color rgb="FF333333"/>
        <rFont val="Open Sans"/>
        <family val="2"/>
        <charset val="1"/>
      </rPr>
      <t xml:space="preserve"> have an SSL Certificate</t>
    </r>
  </si>
  <si>
    <r>
      <rPr>
        <b/>
        <sz val="9"/>
        <color rgb="FF333333"/>
        <rFont val="Open Sans"/>
        <family val="2"/>
        <charset val="1"/>
      </rPr>
      <t xml:space="preserve">Cookies: </t>
    </r>
    <r>
      <rPr>
        <sz val="9"/>
        <color rgb="FF333333"/>
        <rFont val="Open Sans"/>
        <family val="2"/>
        <charset val="1"/>
      </rPr>
      <t>The Cookies notification must be visible</t>
    </r>
  </si>
  <si>
    <t xml:space="preserve">Forms: </t>
  </si>
  <si>
    <t>All webforms must have checkboxes stating “I accept the Privacy Policy” with a link to the Privacy Policy</t>
  </si>
  <si>
    <t>All webforms must clearly indicate what mailing service is used and it has to be reported in the Privacy Policy</t>
  </si>
  <si>
    <t>Where a Newsletter signup exists, the website needs to indicate WHY user’s personal data is collected</t>
  </si>
  <si>
    <t>Layout:</t>
  </si>
  <si>
    <t>The Privacy Policy must be linked in all the webpages</t>
  </si>
  <si>
    <t>8.1) Technical monitoring</t>
  </si>
  <si>
    <t>xxx</t>
  </si>
  <si>
    <t>8.2) Visual Harmonisation score</t>
  </si>
  <si>
    <t>Indicator 9: Visibility &amp; Analytics for web pages</t>
  </si>
  <si>
    <t>Indicator 10: Visibility &amp; Analytics for web sections</t>
  </si>
  <si>
    <t>Indicator 11: Average visit duration for web pages</t>
  </si>
  <si>
    <t>9) Visibility &amp; analytics for web pages</t>
  </si>
  <si>
    <t>10) Visibility &amp; analytics for web sections</t>
  </si>
  <si>
    <t>11) Average visit duration for web pages</t>
  </si>
  <si>
    <t>There are no issues.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</si>
</sst>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
    <numFmt numFmtId="165" formatCode="[$-410]dd/mm/yyyy"/>
    <numFmt numFmtId="166" formatCode="d/m"/>
  </numFmts>
  <fonts count="38" x14ac:knownFonts="1">
    <font>
      <sz val="11"/>
      <color rgb="FF000000"/>
      <name val="Calibri"/>
      <family val="2"/>
      <charset val="1"/>
    </font>
    <font>
      <b/>
      <sz val="9"/>
      <color rgb="FF333333"/>
      <name val="Open Sans"/>
      <family val="2"/>
      <charset val="1"/>
    </font>
    <font>
      <sz val="9"/>
      <color rgb="FF333333"/>
      <name val="Open Sans"/>
      <family val="2"/>
      <charset val="1"/>
    </font>
    <font>
      <sz val="11"/>
      <color rgb="FF333333"/>
      <name val="Open Sans"/>
      <family val="2"/>
      <charset val="1"/>
    </font>
    <font>
      <sz val="9"/>
      <color rgb="FF333333"/>
      <name val="Calibri"/>
      <family val="2"/>
      <charset val="1"/>
    </font>
    <font>
      <sz val="10"/>
      <color rgb="FF333333"/>
      <name val="Calibri"/>
      <family val="2"/>
      <charset val="1"/>
    </font>
    <font>
      <sz val="11"/>
      <color rgb="FF000000"/>
      <name val="Open Sans"/>
      <family val="2"/>
      <charset val="1"/>
    </font>
    <font>
      <b/>
      <sz val="12"/>
      <color rgb="FFFFFFFF"/>
      <name val="Open Sans"/>
      <family val="2"/>
      <charset val="1"/>
    </font>
    <font>
      <sz val="10"/>
      <color rgb="FFFFFFFF"/>
      <name val="Open Sans"/>
      <family val="2"/>
      <charset val="1"/>
    </font>
    <font>
      <sz val="8"/>
      <color rgb="FF333333"/>
      <name val="Open Sans"/>
      <family val="2"/>
      <charset val="1"/>
    </font>
    <font>
      <sz val="10"/>
      <color rgb="FF333333"/>
      <name val="Open Sans"/>
      <family val="2"/>
      <charset val="1"/>
    </font>
    <font>
      <b/>
      <sz val="12"/>
      <color rgb="FF333333"/>
      <name val="Open Sans"/>
      <family val="2"/>
      <charset val="1"/>
    </font>
    <font>
      <i/>
      <sz val="10"/>
      <color rgb="FF2F5597"/>
      <name val="Open Sans"/>
      <family val="2"/>
      <charset val="1"/>
    </font>
    <font>
      <i/>
      <sz val="11"/>
      <color rgb="FF2F5597"/>
      <name val="Calibri"/>
      <family val="2"/>
      <charset val="1"/>
    </font>
    <font>
      <b/>
      <sz val="11"/>
      <color rgb="FF333333"/>
      <name val="Open Sans"/>
      <family val="2"/>
      <charset val="1"/>
    </font>
    <font>
      <b/>
      <sz val="10"/>
      <color rgb="FF333333"/>
      <name val="Open Sans"/>
      <family val="2"/>
      <charset val="1"/>
    </font>
    <font>
      <i/>
      <sz val="10"/>
      <color rgb="FF333333"/>
      <name val="Open Sans"/>
      <family val="2"/>
      <charset val="1"/>
    </font>
    <font>
      <sz val="11"/>
      <color rgb="FFFF0000"/>
      <name val="Open Sans"/>
      <family val="2"/>
      <charset val="1"/>
    </font>
    <font>
      <b/>
      <i/>
      <sz val="10"/>
      <color rgb="FF333333"/>
      <name val="Open Sans"/>
      <family val="2"/>
      <charset val="1"/>
    </font>
    <font>
      <b/>
      <i/>
      <sz val="10"/>
      <color rgb="FFFF0000"/>
      <name val="Open Sans"/>
      <family val="2"/>
      <charset val="1"/>
    </font>
    <font>
      <sz val="12"/>
      <color rgb="FF333333"/>
      <name val="Open Sans"/>
      <family val="2"/>
      <charset val="1"/>
    </font>
    <font>
      <sz val="9"/>
      <color rgb="FF7030A0"/>
      <name val="Open Sans"/>
      <family val="2"/>
      <charset val="1"/>
    </font>
    <font>
      <sz val="10"/>
      <color rgb="FFFF0000"/>
      <name val="Open Sans"/>
      <family val="2"/>
      <charset val="1"/>
    </font>
    <font>
      <b/>
      <i/>
      <u/>
      <sz val="10"/>
      <color rgb="FF333333"/>
      <name val="Open Sans"/>
      <family val="2"/>
      <charset val="1"/>
    </font>
    <font>
      <i/>
      <sz val="10"/>
      <color rgb="FF333333"/>
      <name val="Open Sans"/>
      <charset val="1"/>
    </font>
    <font>
      <b/>
      <sz val="10"/>
      <color rgb="FF333333"/>
      <name val="Open Sans"/>
      <family val="2"/>
    </font>
    <font>
      <sz val="11"/>
      <color rgb="FFA6A6A6"/>
      <name val="Open Sans"/>
      <family val="2"/>
      <charset val="1"/>
    </font>
    <font>
      <sz val="10"/>
      <color rgb="FF333333"/>
      <name val="Arial"/>
      <family val="2"/>
      <charset val="1"/>
    </font>
    <font>
      <strike/>
      <sz val="10"/>
      <color rgb="FF333333"/>
      <name val="Open Sans"/>
      <family val="2"/>
      <charset val="1"/>
    </font>
    <font>
      <sz val="10"/>
      <color rgb="FF333333"/>
      <name val="Open Sans"/>
      <charset val="1"/>
    </font>
    <font>
      <u/>
      <sz val="11"/>
      <color rgb="FF0563C1"/>
      <name val="Calibri"/>
      <family val="2"/>
      <charset val="1"/>
    </font>
    <font>
      <sz val="10"/>
      <color rgb="FF333333"/>
      <name val="Times New Roman"/>
      <family val="1"/>
      <charset val="1"/>
    </font>
    <font>
      <sz val="9"/>
      <color rgb="FF000000"/>
      <name val="Open Sans"/>
      <charset val="1"/>
    </font>
    <font>
      <sz val="9"/>
      <color rgb="FF000000"/>
      <name val="Open Sans"/>
      <family val="2"/>
      <charset val="1"/>
    </font>
    <font>
      <i/>
      <sz val="10"/>
      <name val="Open Sans"/>
      <family val="2"/>
      <charset val="1"/>
    </font>
    <font>
      <b/>
      <sz val="10"/>
      <color rgb="FF333333"/>
      <name val="Open Sans"/>
      <charset val="1"/>
    </font>
    <font>
      <i/>
      <sz val="11"/>
      <color rgb="FF333333"/>
      <name val="Open Sans"/>
      <charset val="1"/>
    </font>
    <font>
      <sz val="11"/>
      <color rgb="FF333333"/>
      <name val="Open Sans"/>
      <charset val="1"/>
    </font>
  </fonts>
  <fills count="7">
    <fill>
      <patternFill patternType="none"/>
    </fill>
    <fill>
      <patternFill patternType="gray125"/>
    </fill>
    <fill>
      <patternFill patternType="solid">
        <fgColor rgb="FF5B9BD5"/>
        <bgColor rgb="FF4BACC6"/>
      </patternFill>
    </fill>
    <fill>
      <patternFill patternType="solid">
        <fgColor rgb="FF0A71B4"/>
        <bgColor rgb="FF0563C1"/>
      </patternFill>
    </fill>
    <fill>
      <patternFill patternType="solid">
        <fgColor rgb="FFDAEEF3"/>
        <bgColor rgb="FFCCFFFF"/>
      </patternFill>
    </fill>
    <fill>
      <patternFill patternType="solid">
        <fgColor rgb="FFC27BA0"/>
        <bgColor rgb="FFD5A6BD"/>
      </patternFill>
    </fill>
    <fill>
      <patternFill patternType="solid">
        <fgColor rgb="FFD5A6BD"/>
        <bgColor rgb="FFCC99FF"/>
      </patternFill>
    </fill>
  </fills>
  <borders count="10">
    <border>
      <left/>
      <right/>
      <top/>
      <bottom/>
      <diagonal/>
    </border>
    <border>
      <left style="thin">
        <color auto="1"/>
      </left>
      <right style="thin">
        <color auto="1"/>
      </right>
      <top style="thin">
        <color auto="1"/>
      </top>
      <bottom style="thin">
        <color auto="1"/>
      </bottom>
      <diagonal/>
    </border>
    <border>
      <left style="medium">
        <color rgb="FF4BACC6"/>
      </left>
      <right style="medium">
        <color rgb="FF4BACC6"/>
      </right>
      <top style="medium">
        <color rgb="FF4BACC6"/>
      </top>
      <bottom style="medium">
        <color rgb="FF4BACC6"/>
      </bottom>
      <diagonal/>
    </border>
    <border>
      <left style="medium">
        <color rgb="FF92CDDC"/>
      </left>
      <right style="medium">
        <color rgb="FF92CDDC"/>
      </right>
      <top/>
      <bottom style="medium">
        <color rgb="FF92CDDC"/>
      </bottom>
      <diagonal/>
    </border>
    <border>
      <left/>
      <right style="medium">
        <color rgb="FF92CDDC"/>
      </right>
      <top/>
      <bottom style="medium">
        <color rgb="FF92CDDC"/>
      </bottom>
      <diagonal/>
    </border>
    <border>
      <left style="medium">
        <color rgb="FF92CDDC"/>
      </left>
      <right style="medium">
        <color rgb="FF92CDDC"/>
      </right>
      <top style="medium">
        <color rgb="FF92CDDC"/>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hair">
        <color auto="1"/>
      </left>
      <right style="hair">
        <color auto="1"/>
      </right>
      <top style="hair">
        <color auto="1"/>
      </top>
      <bottom style="hair">
        <color auto="1"/>
      </bottom>
      <diagonal/>
    </border>
    <border>
      <left style="thin">
        <color auto="1"/>
      </left>
      <right style="thin">
        <color auto="1"/>
      </right>
      <top/>
      <bottom style="thin">
        <color auto="1"/>
      </bottom>
      <diagonal/>
    </border>
  </borders>
  <cellStyleXfs count="2">
    <xf numFmtId="0" fontId="0" fillId="0" borderId="0"/>
    <xf numFmtId="0" fontId="30" fillId="0" borderId="0" applyBorder="0" applyProtection="0"/>
  </cellStyleXfs>
  <cellXfs count="148">
    <xf numFmtId="0" fontId="0" fillId="0" borderId="0" xfId="0"/>
    <xf numFmtId="0" fontId="1" fillId="2" borderId="1" xfId="0" applyFont="1" applyFill="1" applyBorder="1" applyAlignment="1">
      <alignment horizontal="justify" vertical="center"/>
    </xf>
    <xf numFmtId="0" fontId="2" fillId="0" borderId="0" xfId="0" applyFont="1" applyAlignment="1">
      <alignment vertical="center"/>
    </xf>
    <xf numFmtId="0" fontId="1" fillId="2" borderId="1" xfId="0" applyFont="1" applyFill="1" applyBorder="1" applyAlignment="1">
      <alignment horizontal="justify" vertical="center" wrapText="1"/>
    </xf>
    <xf numFmtId="0" fontId="3" fillId="0" borderId="0" xfId="0" applyFont="1" applyAlignment="1">
      <alignment vertical="center"/>
    </xf>
    <xf numFmtId="0" fontId="1" fillId="0" borderId="1" xfId="0" applyFont="1" applyBorder="1" applyAlignment="1">
      <alignment horizontal="justify" vertical="center"/>
    </xf>
    <xf numFmtId="0" fontId="2" fillId="0" borderId="1" xfId="0" applyFont="1" applyBorder="1" applyAlignment="1">
      <alignment horizontal="justify" vertical="center" wrapText="1"/>
    </xf>
    <xf numFmtId="0" fontId="2" fillId="0" borderId="0" xfId="0" applyFont="1" applyAlignment="1">
      <alignment vertical="center" wrapText="1"/>
    </xf>
    <xf numFmtId="0" fontId="1" fillId="0" borderId="1" xfId="0" applyFont="1" applyBorder="1" applyAlignment="1">
      <alignment horizontal="justify" vertical="center" wrapText="1"/>
    </xf>
    <xf numFmtId="0" fontId="2" fillId="0" borderId="1" xfId="0" applyFont="1" applyBorder="1" applyAlignment="1">
      <alignment horizontal="left" vertical="center" wrapText="1"/>
    </xf>
    <xf numFmtId="0" fontId="4" fillId="0" borderId="1" xfId="0" applyFont="1" applyBorder="1" applyAlignment="1">
      <alignment wrapText="1"/>
    </xf>
    <xf numFmtId="0" fontId="5" fillId="0" borderId="0" xfId="0" applyFont="1"/>
    <xf numFmtId="0" fontId="6" fillId="0" borderId="0" xfId="0" applyFont="1"/>
    <xf numFmtId="0" fontId="8" fillId="3" borderId="3" xfId="0" applyFont="1" applyFill="1" applyBorder="1" applyAlignment="1">
      <alignment vertical="center" wrapText="1"/>
    </xf>
    <xf numFmtId="0" fontId="8" fillId="3" borderId="4" xfId="0" applyFont="1" applyFill="1" applyBorder="1" applyAlignment="1">
      <alignment vertical="center" wrapText="1"/>
    </xf>
    <xf numFmtId="0" fontId="2" fillId="0" borderId="5" xfId="0" applyFont="1" applyBorder="1" applyAlignment="1">
      <alignment horizontal="justify" vertical="center" wrapText="1"/>
    </xf>
    <xf numFmtId="0" fontId="2" fillId="0" borderId="5" xfId="0" applyFont="1" applyBorder="1" applyAlignment="1">
      <alignment vertical="center" wrapText="1"/>
    </xf>
    <xf numFmtId="0" fontId="2" fillId="0" borderId="3" xfId="0" applyFont="1" applyBorder="1" applyAlignment="1">
      <alignment vertical="center" wrapText="1"/>
    </xf>
    <xf numFmtId="0" fontId="2" fillId="4" borderId="5" xfId="0" applyFont="1" applyFill="1" applyBorder="1" applyAlignment="1">
      <alignment horizontal="left" vertical="center" wrapText="1"/>
    </xf>
    <xf numFmtId="0" fontId="2" fillId="4" borderId="3" xfId="0" applyFont="1" applyFill="1" applyBorder="1" applyAlignment="1">
      <alignment horizontal="justify" vertical="center" wrapText="1"/>
    </xf>
    <xf numFmtId="0" fontId="2" fillId="0" borderId="4" xfId="0" applyFont="1" applyBorder="1" applyAlignment="1">
      <alignment horizontal="justify" vertical="center" wrapText="1"/>
    </xf>
    <xf numFmtId="0" fontId="2" fillId="4" borderId="4" xfId="0" applyFont="1" applyFill="1" applyBorder="1" applyAlignment="1">
      <alignment horizontal="justify" vertical="center" wrapText="1"/>
    </xf>
    <xf numFmtId="0" fontId="9" fillId="0" borderId="0" xfId="0" applyFont="1" applyAlignment="1">
      <alignment horizontal="justify" vertical="center"/>
    </xf>
    <xf numFmtId="0" fontId="10" fillId="0" borderId="0" xfId="0" applyFont="1" applyAlignment="1">
      <alignment horizontal="justify" vertical="center"/>
    </xf>
    <xf numFmtId="0" fontId="3" fillId="0" borderId="0" xfId="0" applyFont="1" applyAlignment="1">
      <alignment vertical="top"/>
    </xf>
    <xf numFmtId="0" fontId="11" fillId="0" borderId="0" xfId="0" applyFont="1" applyAlignment="1">
      <alignment vertical="top"/>
    </xf>
    <xf numFmtId="0" fontId="12" fillId="0" borderId="0" xfId="0" applyFont="1"/>
    <xf numFmtId="0" fontId="13" fillId="0" borderId="0" xfId="0" applyFont="1"/>
    <xf numFmtId="0" fontId="14" fillId="4" borderId="0" xfId="0" applyFont="1" applyFill="1" applyBorder="1" applyAlignment="1">
      <alignment vertical="top"/>
    </xf>
    <xf numFmtId="0" fontId="15" fillId="4" borderId="0" xfId="0" applyFont="1" applyFill="1" applyBorder="1" applyAlignment="1">
      <alignment vertical="top"/>
    </xf>
    <xf numFmtId="0" fontId="16" fillId="2" borderId="1" xfId="0" applyFont="1" applyFill="1" applyBorder="1" applyAlignment="1">
      <alignment horizontal="center" wrapText="1"/>
    </xf>
    <xf numFmtId="0" fontId="16" fillId="0" borderId="0" xfId="0" applyFont="1" applyBorder="1" applyAlignment="1">
      <alignment horizontal="center" vertical="top" wrapText="1"/>
    </xf>
    <xf numFmtId="164" fontId="10" fillId="0" borderId="1" xfId="0" applyNumberFormat="1" applyFont="1" applyBorder="1" applyAlignment="1">
      <alignment horizontal="center" vertical="center" wrapText="1"/>
    </xf>
    <xf numFmtId="2" fontId="10" fillId="0" borderId="1" xfId="0" applyNumberFormat="1" applyFont="1" applyBorder="1" applyAlignment="1">
      <alignment horizontal="center" vertical="center" wrapText="1"/>
    </xf>
    <xf numFmtId="0" fontId="16" fillId="0" borderId="1" xfId="0" applyFont="1" applyBorder="1" applyAlignment="1">
      <alignment horizontal="center" vertical="top" wrapText="1"/>
    </xf>
    <xf numFmtId="0" fontId="17" fillId="0" borderId="0" xfId="0" applyFont="1" applyAlignment="1">
      <alignment vertical="top"/>
    </xf>
    <xf numFmtId="0" fontId="15" fillId="2" borderId="6" xfId="0" applyFont="1" applyFill="1" applyBorder="1" applyAlignment="1">
      <alignment horizontal="left" wrapText="1"/>
    </xf>
    <xf numFmtId="0" fontId="18" fillId="5" borderId="6" xfId="0" applyFont="1" applyFill="1" applyBorder="1" applyAlignment="1">
      <alignment horizontal="center" wrapText="1"/>
    </xf>
    <xf numFmtId="0" fontId="10" fillId="0" borderId="1" xfId="0" applyFont="1" applyBorder="1" applyAlignment="1">
      <alignment horizontal="left" vertical="top" wrapText="1"/>
    </xf>
    <xf numFmtId="0" fontId="10" fillId="6" borderId="1" xfId="0" applyFont="1" applyFill="1" applyBorder="1" applyAlignment="1">
      <alignment horizontal="center" vertical="top" wrapText="1"/>
    </xf>
    <xf numFmtId="0" fontId="15" fillId="2" borderId="1" xfId="0" applyFont="1" applyFill="1" applyBorder="1" applyAlignment="1">
      <alignment horizontal="center" wrapText="1"/>
    </xf>
    <xf numFmtId="0" fontId="10" fillId="2" borderId="1" xfId="0" applyFont="1" applyFill="1" applyBorder="1" applyAlignment="1">
      <alignment horizontal="center" wrapText="1"/>
    </xf>
    <xf numFmtId="0" fontId="10" fillId="0" borderId="1" xfId="0" applyFont="1" applyBorder="1" applyAlignment="1">
      <alignment horizontal="right" vertical="top" wrapText="1"/>
    </xf>
    <xf numFmtId="0" fontId="15" fillId="0" borderId="0" xfId="0" applyFont="1" applyAlignment="1">
      <alignment vertical="top"/>
    </xf>
    <xf numFmtId="0" fontId="10" fillId="0" borderId="0" xfId="0" applyFont="1" applyAlignment="1">
      <alignment vertical="top"/>
    </xf>
    <xf numFmtId="0" fontId="2" fillId="0" borderId="0" xfId="0" applyFont="1" applyAlignment="1">
      <alignment vertical="top"/>
    </xf>
    <xf numFmtId="0" fontId="21" fillId="0" borderId="0" xfId="0" applyFont="1" applyAlignment="1">
      <alignment vertical="top"/>
    </xf>
    <xf numFmtId="0" fontId="16" fillId="2" borderId="7" xfId="0" applyFont="1" applyFill="1" applyBorder="1" applyAlignment="1">
      <alignment horizontal="center" wrapText="1"/>
    </xf>
    <xf numFmtId="0" fontId="10" fillId="0" borderId="0" xfId="0" applyFont="1" applyBorder="1" applyAlignment="1">
      <alignment horizontal="center" vertical="top" wrapText="1"/>
    </xf>
    <xf numFmtId="0" fontId="22" fillId="0" borderId="0" xfId="0" applyFont="1" applyAlignment="1">
      <alignment vertical="top"/>
    </xf>
    <xf numFmtId="0" fontId="16" fillId="5" borderId="6" xfId="0" applyFont="1" applyFill="1" applyBorder="1" applyAlignment="1">
      <alignment horizontal="center" wrapText="1"/>
    </xf>
    <xf numFmtId="0" fontId="10" fillId="0" borderId="1" xfId="0" applyFont="1" applyBorder="1" applyAlignment="1">
      <alignment horizontal="center" vertical="top" wrapText="1"/>
    </xf>
    <xf numFmtId="0" fontId="14" fillId="4" borderId="0" xfId="0" applyFont="1" applyFill="1" applyAlignment="1">
      <alignment vertical="top"/>
    </xf>
    <xf numFmtId="0" fontId="10" fillId="4" borderId="0" xfId="0" applyFont="1" applyFill="1" applyAlignment="1">
      <alignment vertical="top"/>
    </xf>
    <xf numFmtId="0" fontId="3" fillId="4" borderId="0" xfId="0" applyFont="1" applyFill="1" applyAlignment="1">
      <alignment vertical="top"/>
    </xf>
    <xf numFmtId="0" fontId="10" fillId="0" borderId="0" xfId="0" applyFont="1" applyAlignment="1">
      <alignment vertical="top" wrapText="1"/>
    </xf>
    <xf numFmtId="0" fontId="10" fillId="0" borderId="0" xfId="0" applyFont="1" applyAlignment="1">
      <alignment wrapText="1"/>
    </xf>
    <xf numFmtId="0" fontId="6" fillId="0" borderId="0" xfId="0" applyFont="1" applyAlignment="1">
      <alignment wrapText="1"/>
    </xf>
    <xf numFmtId="0" fontId="11" fillId="0" borderId="0" xfId="0" applyFont="1" applyAlignment="1">
      <alignment vertical="center"/>
    </xf>
    <xf numFmtId="0" fontId="18" fillId="2" borderId="1" xfId="0" applyFont="1" applyFill="1" applyBorder="1" applyAlignment="1">
      <alignment horizontal="center" wrapText="1"/>
    </xf>
    <xf numFmtId="0" fontId="16" fillId="0" borderId="0" xfId="0" applyFont="1" applyBorder="1" applyAlignment="1">
      <alignment horizontal="center" vertical="center" wrapText="1"/>
    </xf>
    <xf numFmtId="0" fontId="24" fillId="0" borderId="1" xfId="0" applyFont="1" applyBorder="1" applyAlignment="1">
      <alignment horizontal="center" vertical="center" wrapText="1"/>
    </xf>
    <xf numFmtId="0" fontId="18" fillId="5" borderId="1" xfId="0" applyFont="1" applyFill="1" applyBorder="1" applyAlignment="1">
      <alignment horizontal="center" wrapText="1"/>
    </xf>
    <xf numFmtId="0" fontId="10" fillId="0" borderId="1" xfId="0" applyFont="1" applyBorder="1" applyAlignment="1">
      <alignment horizontal="left" vertical="center" wrapText="1"/>
    </xf>
    <xf numFmtId="0" fontId="10" fillId="6"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5" fillId="0" borderId="0" xfId="0" applyFont="1" applyAlignment="1">
      <alignment vertical="center"/>
    </xf>
    <xf numFmtId="0" fontId="10" fillId="0" borderId="0" xfId="0" applyFont="1" applyAlignment="1">
      <alignment vertical="center"/>
    </xf>
    <xf numFmtId="0" fontId="10" fillId="0" borderId="0" xfId="0" applyFont="1"/>
    <xf numFmtId="0" fontId="26" fillId="0" borderId="0" xfId="0" applyFont="1"/>
    <xf numFmtId="0" fontId="15" fillId="0" borderId="0" xfId="0" applyFont="1"/>
    <xf numFmtId="0" fontId="22" fillId="0" borderId="0" xfId="0" applyFont="1"/>
    <xf numFmtId="10" fontId="27" fillId="0" borderId="1" xfId="0" applyNumberFormat="1" applyFont="1" applyBorder="1" applyAlignment="1">
      <alignment horizontal="center" vertical="top" wrapText="1"/>
    </xf>
    <xf numFmtId="0" fontId="28" fillId="4" borderId="0" xfId="0" applyFont="1" applyFill="1"/>
    <xf numFmtId="0" fontId="28" fillId="0" borderId="0" xfId="0" applyFont="1"/>
    <xf numFmtId="0" fontId="3" fillId="0" borderId="0" xfId="0" applyFont="1"/>
    <xf numFmtId="0" fontId="3" fillId="0" borderId="0" xfId="0" applyFont="1" applyAlignment="1">
      <alignment wrapText="1"/>
    </xf>
    <xf numFmtId="0" fontId="10" fillId="0" borderId="8" xfId="0" applyFont="1" applyBorder="1"/>
    <xf numFmtId="0" fontId="10" fillId="0" borderId="8" xfId="0" applyFont="1" applyBorder="1" applyAlignment="1">
      <alignment horizontal="center" wrapText="1"/>
    </xf>
    <xf numFmtId="0" fontId="3" fillId="0" borderId="0" xfId="0" applyFont="1" applyAlignment="1">
      <alignment horizontal="left" vertical="top" wrapText="1"/>
    </xf>
    <xf numFmtId="0" fontId="11" fillId="0" borderId="0" xfId="0" applyFont="1"/>
    <xf numFmtId="0" fontId="29" fillId="2" borderId="6" xfId="0" applyFont="1" applyFill="1" applyBorder="1" applyAlignment="1">
      <alignment horizontal="left" wrapText="1"/>
    </xf>
    <xf numFmtId="0" fontId="10" fillId="2" borderId="6" xfId="0" applyFont="1" applyFill="1" applyBorder="1" applyAlignment="1">
      <alignment horizontal="center" wrapText="1"/>
    </xf>
    <xf numFmtId="0" fontId="29" fillId="2" borderId="1" xfId="0" applyFont="1" applyFill="1" applyBorder="1" applyAlignment="1">
      <alignment horizontal="center" wrapText="1"/>
    </xf>
    <xf numFmtId="0" fontId="15" fillId="2" borderId="6" xfId="0" applyFont="1" applyFill="1" applyBorder="1" applyAlignment="1">
      <alignment horizontal="center" wrapText="1"/>
    </xf>
    <xf numFmtId="0" fontId="10" fillId="0" borderId="1" xfId="0" applyFont="1" applyBorder="1" applyAlignment="1">
      <alignment vertical="center" wrapText="1"/>
    </xf>
    <xf numFmtId="9" fontId="10" fillId="0" borderId="1" xfId="0" applyNumberFormat="1" applyFont="1" applyBorder="1" applyAlignment="1">
      <alignment horizontal="center" vertical="center" wrapText="1"/>
    </xf>
    <xf numFmtId="0" fontId="30" fillId="0" borderId="1" xfId="1" applyFont="1" applyBorder="1" applyAlignment="1" applyProtection="1">
      <alignment horizontal="center" vertical="center" wrapText="1"/>
    </xf>
    <xf numFmtId="0" fontId="29" fillId="0" borderId="1" xfId="0" applyFont="1" applyBorder="1" applyAlignment="1">
      <alignment horizontal="left" vertical="center" wrapText="1"/>
    </xf>
    <xf numFmtId="0" fontId="31" fillId="0" borderId="1" xfId="0" applyFont="1" applyBorder="1" applyAlignment="1">
      <alignment horizontal="left" vertical="center" wrapText="1"/>
    </xf>
    <xf numFmtId="0" fontId="2" fillId="0" borderId="0" xfId="0" applyFont="1"/>
    <xf numFmtId="2" fontId="10" fillId="0" borderId="0" xfId="0" applyNumberFormat="1" applyFont="1" applyBorder="1" applyAlignment="1">
      <alignment horizontal="center" vertical="center" wrapText="1"/>
    </xf>
    <xf numFmtId="2" fontId="10" fillId="0" borderId="0" xfId="0" applyNumberFormat="1" applyFont="1"/>
    <xf numFmtId="2" fontId="13" fillId="0" borderId="0" xfId="0" applyNumberFormat="1" applyFont="1"/>
    <xf numFmtId="2" fontId="6" fillId="0" borderId="0" xfId="0" applyNumberFormat="1" applyFont="1"/>
    <xf numFmtId="2" fontId="16" fillId="2" borderId="1" xfId="0" applyNumberFormat="1" applyFont="1" applyFill="1" applyBorder="1" applyAlignment="1">
      <alignment horizontal="center" wrapText="1"/>
    </xf>
    <xf numFmtId="0" fontId="15" fillId="2" borderId="1" xfId="0" applyFont="1" applyFill="1" applyBorder="1" applyAlignment="1">
      <alignment horizontal="left" wrapText="1"/>
    </xf>
    <xf numFmtId="2" fontId="10" fillId="2" borderId="1" xfId="0" applyNumberFormat="1" applyFont="1" applyFill="1" applyBorder="1" applyAlignment="1">
      <alignment horizontal="center" wrapText="1"/>
    </xf>
    <xf numFmtId="0" fontId="10" fillId="0" borderId="1" xfId="0" applyFont="1" applyBorder="1" applyAlignment="1">
      <alignment horizontal="left"/>
    </xf>
    <xf numFmtId="0" fontId="10" fillId="2" borderId="1" xfId="0" applyFont="1" applyFill="1" applyBorder="1" applyAlignment="1">
      <alignment horizontal="right" wrapText="1"/>
    </xf>
    <xf numFmtId="0" fontId="10" fillId="0" borderId="1" xfId="0" applyFont="1" applyBorder="1" applyAlignment="1">
      <alignment horizontal="left" wrapText="1"/>
    </xf>
    <xf numFmtId="0" fontId="2" fillId="0" borderId="1" xfId="0" applyFont="1" applyBorder="1" applyAlignment="1">
      <alignment horizontal="center" vertical="center" wrapText="1"/>
    </xf>
    <xf numFmtId="0" fontId="10" fillId="0" borderId="1" xfId="0" applyFont="1" applyBorder="1" applyAlignment="1">
      <alignment horizontal="center" wrapText="1"/>
    </xf>
    <xf numFmtId="2" fontId="10" fillId="0" borderId="1" xfId="0" applyNumberFormat="1" applyFont="1" applyBorder="1" applyAlignment="1">
      <alignment horizontal="center" wrapText="1"/>
    </xf>
    <xf numFmtId="0" fontId="15" fillId="0" borderId="1" xfId="0" applyFont="1" applyBorder="1" applyAlignment="1">
      <alignment horizontal="right" vertical="center" wrapText="1"/>
    </xf>
    <xf numFmtId="2" fontId="2" fillId="0" borderId="1" xfId="0" applyNumberFormat="1" applyFont="1" applyBorder="1" applyAlignment="1">
      <alignment horizontal="center" vertical="center" wrapText="1"/>
    </xf>
    <xf numFmtId="0" fontId="27" fillId="0" borderId="1" xfId="0" applyFont="1" applyBorder="1" applyAlignment="1">
      <alignment horizontal="center" wrapText="1"/>
    </xf>
    <xf numFmtId="2" fontId="3" fillId="0" borderId="0" xfId="0" applyNumberFormat="1" applyFont="1"/>
    <xf numFmtId="0" fontId="32" fillId="0" borderId="1" xfId="0" applyFont="1" applyBorder="1" applyAlignment="1">
      <alignment wrapText="1"/>
    </xf>
    <xf numFmtId="165" fontId="32" fillId="0" borderId="1" xfId="0" applyNumberFormat="1" applyFont="1" applyBorder="1" applyAlignment="1">
      <alignment horizontal="center"/>
    </xf>
    <xf numFmtId="0" fontId="32" fillId="0" borderId="1" xfId="0" applyFont="1" applyBorder="1" applyAlignment="1">
      <alignment horizontal="center"/>
    </xf>
    <xf numFmtId="0" fontId="33" fillId="0" borderId="1" xfId="0" applyFont="1" applyBorder="1" applyAlignment="1">
      <alignment wrapText="1"/>
    </xf>
    <xf numFmtId="2" fontId="10" fillId="4" borderId="0" xfId="0" applyNumberFormat="1" applyFont="1" applyFill="1" applyAlignment="1">
      <alignment vertical="top"/>
    </xf>
    <xf numFmtId="2" fontId="10" fillId="0" borderId="0" xfId="0" applyNumberFormat="1" applyFont="1" applyAlignment="1">
      <alignment vertical="top" wrapText="1"/>
    </xf>
    <xf numFmtId="0" fontId="6" fillId="0" borderId="0" xfId="0" applyFont="1" applyAlignment="1">
      <alignment vertical="top"/>
    </xf>
    <xf numFmtId="0" fontId="15" fillId="0" borderId="0" xfId="0" applyFont="1" applyBorder="1" applyAlignment="1">
      <alignment vertical="center"/>
    </xf>
    <xf numFmtId="0" fontId="16" fillId="2" borderId="9" xfId="0" applyFont="1" applyFill="1" applyBorder="1" applyAlignment="1">
      <alignment horizontal="center" vertical="center" wrapText="1"/>
    </xf>
    <xf numFmtId="0" fontId="34" fillId="0" borderId="1" xfId="0" applyFont="1" applyBorder="1" applyAlignment="1">
      <alignment horizontal="center" vertical="center" wrapText="1"/>
    </xf>
    <xf numFmtId="0" fontId="10" fillId="0" borderId="0" xfId="0" applyFont="1" applyBorder="1"/>
    <xf numFmtId="0" fontId="10" fillId="0" borderId="0" xfId="0" applyFont="1" applyBorder="1" applyAlignment="1">
      <alignment horizontal="center" vertical="center" wrapText="1"/>
    </xf>
    <xf numFmtId="0" fontId="34" fillId="0" borderId="0" xfId="0" applyFont="1" applyBorder="1" applyAlignment="1">
      <alignment horizontal="center" vertical="center" wrapText="1"/>
    </xf>
    <xf numFmtId="0" fontId="2" fillId="0" borderId="0" xfId="0" applyFont="1" applyBorder="1" applyAlignment="1">
      <alignment vertical="center"/>
    </xf>
    <xf numFmtId="0" fontId="16" fillId="2" borderId="1" xfId="0" applyFont="1" applyFill="1" applyBorder="1" applyAlignment="1">
      <alignment horizontal="center" vertical="center" wrapText="1"/>
    </xf>
    <xf numFmtId="0" fontId="29" fillId="2" borderId="1" xfId="0" applyFont="1" applyFill="1" applyBorder="1" applyAlignment="1">
      <alignment vertical="center" wrapText="1"/>
    </xf>
    <xf numFmtId="0" fontId="36" fillId="0" borderId="0" xfId="0" applyFont="1" applyAlignment="1">
      <alignment horizontal="center" wrapText="1"/>
    </xf>
    <xf numFmtId="0" fontId="36" fillId="0" borderId="1" xfId="0" applyFont="1" applyBorder="1" applyAlignment="1">
      <alignment horizontal="center" wrapText="1"/>
    </xf>
    <xf numFmtId="166" fontId="36" fillId="0" borderId="1" xfId="0" applyNumberFormat="1" applyFont="1" applyBorder="1" applyAlignment="1">
      <alignment horizontal="center" wrapText="1"/>
    </xf>
    <xf numFmtId="0" fontId="37" fillId="0" borderId="1" xfId="0" applyFont="1" applyBorder="1" applyAlignment="1">
      <alignment horizontal="center" wrapText="1"/>
    </xf>
    <xf numFmtId="0" fontId="24" fillId="0" borderId="1" xfId="0" applyFont="1" applyBorder="1" applyAlignment="1">
      <alignment horizontal="left" vertical="center" wrapText="1"/>
    </xf>
    <xf numFmtId="0" fontId="29" fillId="2" borderId="7" xfId="0" applyFont="1" applyFill="1" applyBorder="1" applyAlignment="1">
      <alignment vertical="center" wrapText="1"/>
    </xf>
    <xf numFmtId="0" fontId="36" fillId="0" borderId="1" xfId="0" applyFont="1" applyBorder="1" applyAlignment="1">
      <alignment horizontal="center"/>
    </xf>
    <xf numFmtId="0" fontId="33" fillId="0" borderId="0" xfId="0" applyFont="1" applyAlignment="1"/>
    <xf numFmtId="0" fontId="10" fillId="0" borderId="0" xfId="0" applyFont="1" applyAlignment="1"/>
    <xf numFmtId="0" fontId="1" fillId="0" borderId="0" xfId="0" applyFont="1" applyAlignment="1">
      <alignment vertical="center"/>
    </xf>
    <xf numFmtId="0" fontId="2" fillId="0" borderId="0" xfId="0" applyFont="1" applyAlignment="1"/>
    <xf numFmtId="0" fontId="1" fillId="0" borderId="0" xfId="0" applyFont="1" applyAlignment="1"/>
    <xf numFmtId="0" fontId="1"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7" fillId="3" borderId="2" xfId="0" applyFont="1" applyFill="1" applyBorder="1" applyAlignment="1">
      <alignment horizontal="center" vertical="center" wrapText="1"/>
    </xf>
    <xf numFmtId="0" fontId="15" fillId="2" borderId="1" xfId="0" applyFont="1" applyFill="1" applyBorder="1" applyAlignment="1">
      <alignment horizontal="center" wrapText="1"/>
    </xf>
    <xf numFmtId="0" fontId="11" fillId="2" borderId="1" xfId="0" applyFont="1" applyFill="1" applyBorder="1" applyAlignment="1">
      <alignment horizontal="center" wrapText="1"/>
    </xf>
    <xf numFmtId="0" fontId="25" fillId="2" borderId="1" xfId="0" applyFont="1" applyFill="1" applyBorder="1" applyAlignment="1">
      <alignment horizontal="center" wrapText="1"/>
    </xf>
    <xf numFmtId="0" fontId="24" fillId="0" borderId="1" xfId="0" applyFont="1" applyBorder="1" applyAlignment="1">
      <alignment horizontal="center" vertical="center" wrapText="1"/>
    </xf>
    <xf numFmtId="0" fontId="2" fillId="0" borderId="0" xfId="0" applyFont="1" applyBorder="1" applyAlignment="1">
      <alignment horizontal="left" vertical="center" wrapText="1"/>
    </xf>
    <xf numFmtId="0" fontId="16" fillId="2" borderId="9" xfId="0" applyFont="1" applyFill="1" applyBorder="1" applyAlignment="1">
      <alignment horizontal="center" vertical="center" wrapText="1"/>
    </xf>
    <xf numFmtId="0" fontId="16" fillId="0" borderId="1" xfId="0" applyFont="1" applyBorder="1" applyAlignment="1">
      <alignment horizontal="center" vertical="center" wrapText="1"/>
    </xf>
    <xf numFmtId="0" fontId="35" fillId="0" borderId="1" xfId="0" applyFont="1" applyBorder="1" applyAlignment="1">
      <alignment horizontal="left" vertical="center" wrapText="1"/>
    </xf>
    <xf numFmtId="0" fontId="24" fillId="2" borderId="1" xfId="0" applyFont="1" applyFill="1" applyBorder="1" applyAlignment="1">
      <alignment horizontal="center" vertical="center" wrapText="1"/>
    </xf>
  </cellXfs>
  <cellStyles count="2">
    <cellStyle name="Collegamento ipertestuale" xfId="1" builtinId="8"/>
    <cellStyle name="Normale"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A71B4"/>
      <rgbColor rgb="FFD5A6BD"/>
      <rgbColor rgb="FF808080"/>
      <rgbColor rgb="FF5B9BD5"/>
      <rgbColor rgb="FF7030A0"/>
      <rgbColor rgb="FFFFFFCC"/>
      <rgbColor rgb="FFDAEEF3"/>
      <rgbColor rgb="FF660066"/>
      <rgbColor rgb="FFC27BA0"/>
      <rgbColor rgb="FF0563C1"/>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2CDDC"/>
      <rgbColor rgb="FFFF99CC"/>
      <rgbColor rgb="FFCC99FF"/>
      <rgbColor rgb="FFFFCC99"/>
      <rgbColor rgb="FF3366FF"/>
      <rgbColor rgb="FF4BACC6"/>
      <rgbColor rgb="FF99CC00"/>
      <rgbColor rgb="FFFFCC00"/>
      <rgbColor rgb="FFFF9900"/>
      <rgbColor rgb="FFFF6600"/>
      <rgbColor rgb="FF666699"/>
      <rgbColor rgb="FFA6A6A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1151640</xdr:colOff>
      <xdr:row>311</xdr:row>
      <xdr:rowOff>35640</xdr:rowOff>
    </xdr:from>
    <xdr:to>
      <xdr:col>2</xdr:col>
      <xdr:colOff>1441440</xdr:colOff>
      <xdr:row>312</xdr:row>
      <xdr:rowOff>89640</xdr:rowOff>
    </xdr:to>
    <xdr:sp macro="" textlink="">
      <xdr:nvSpPr>
        <xdr:cNvPr id="2" name="CustomShape 1"/>
        <xdr:cNvSpPr/>
      </xdr:nvSpPr>
      <xdr:spPr>
        <a:xfrm>
          <a:off x="3294000" y="62366400"/>
          <a:ext cx="2133000" cy="229320"/>
        </a:xfrm>
        <a:prstGeom prst="rect">
          <a:avLst/>
        </a:prstGeom>
        <a:noFill/>
        <a:ln w="0">
          <a:noFill/>
        </a:ln>
      </xdr:spPr>
      <xdr:style>
        <a:lnRef idx="0">
          <a:scrgbClr r="0" g="0" b="0"/>
        </a:lnRef>
        <a:fillRef idx="0">
          <a:scrgbClr r="0" g="0" b="0"/>
        </a:fillRef>
        <a:effectRef idx="0">
          <a:scrgbClr r="0" g="0" b="0"/>
        </a:effectRef>
        <a:fontRef idx="minor"/>
      </xdr:style>
      <xdr:txBody>
        <a:bodyPr lIns="90000" tIns="45000" rIns="90000" bIns="45000">
          <a:spAutoFit/>
        </a:bodyPr>
        <a:lstStyle/>
        <a:p>
          <a:pPr>
            <a:lnSpc>
              <a:spcPct val="100000"/>
            </a:lnSpc>
          </a:pPr>
          <a:r>
            <a:rPr lang="en-US" sz="1100" b="0" strike="noStrike" spc="-1">
              <a:solidFill>
                <a:srgbClr val="000000"/>
              </a:solidFill>
              <a:latin typeface="Calibri"/>
            </a:rPr>
            <a:t> </a:t>
          </a:r>
          <a:endParaRPr lang="en-GB" sz="1100" b="0" strike="noStrike" spc="-1">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12</xdr:col>
      <xdr:colOff>527788</xdr:colOff>
      <xdr:row>13</xdr:row>
      <xdr:rowOff>13833</xdr:rowOff>
    </xdr:to>
    <xdr:pic>
      <xdr:nvPicPr>
        <xdr:cNvPr id="6" name="Immagine 5"/>
        <xdr:cNvPicPr>
          <a:picLocks noChangeAspect="1"/>
        </xdr:cNvPicPr>
      </xdr:nvPicPr>
      <xdr:blipFill>
        <a:blip xmlns:r="http://schemas.openxmlformats.org/officeDocument/2006/relationships" r:embed="rId1"/>
        <a:stretch>
          <a:fillRect/>
        </a:stretch>
      </xdr:blipFill>
      <xdr:spPr>
        <a:xfrm>
          <a:off x="0" y="1228725"/>
          <a:ext cx="9986113" cy="134733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ome/menashe/Scaricati/_ogs/emodnet_reports/2020-Q3/home/menashe/Scaricati/_ogs/emodnet_reports/latest_template/yyyymmdd_EMODnetProjectname_Qx202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emes"/>
      <sheetName val="Comments"/>
      <sheetName val="1(Data)"/>
      <sheetName val="2(Products)"/>
      <sheetName val="3(Data providers)"/>
      <sheetName val="4(Web services)"/>
      <sheetName val="5(User stats)&amp;6(Use case stats)"/>
      <sheetName val="7(Analytics)"/>
      <sheetName val="8(User friendliness)"/>
      <sheetName val="9-10-11(User stats)"/>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3" Type="http://schemas.openxmlformats.org/officeDocument/2006/relationships/hyperlink" Target="https://sextant.ifremer.fr/geonetwork/srv/eng/csw-EMODNET_Chemistry?SERVICE=CSW&amp;REQUEST=GetCapabilities" TargetMode="External"/><Relationship Id="rId2" Type="http://schemas.openxmlformats.org/officeDocument/2006/relationships/hyperlink" Target="https://geoservice.maris.nl/wms/seadatanet/EMODnet_chemistry?service=WMS&amp;request=GetCapabilities" TargetMode="External"/><Relationship Id="rId1" Type="http://schemas.openxmlformats.org/officeDocument/2006/relationships/hyperlink" Target="https://emodnet-chemistry.maris.nl/search" TargetMode="External"/><Relationship Id="rId4" Type="http://schemas.openxmlformats.org/officeDocument/2006/relationships/hyperlink" Target="https://ec.oceanbrowser.net/emodnet/"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zoomScaleNormal="100" workbookViewId="0">
      <selection activeCell="G5" sqref="G5"/>
    </sheetView>
  </sheetViews>
  <sheetFormatPr defaultColWidth="8.85546875" defaultRowHeight="15" x14ac:dyDescent="0.25"/>
  <cols>
    <col min="1" max="1" width="14" customWidth="1"/>
    <col min="2" max="2" width="36.42578125" customWidth="1"/>
    <col min="5" max="5" width="13.42578125" customWidth="1"/>
    <col min="6" max="6" width="27.42578125" customWidth="1"/>
    <col min="7" max="7" width="14.140625" customWidth="1"/>
    <col min="8" max="8" width="14.5703125" customWidth="1"/>
  </cols>
  <sheetData>
    <row r="1" spans="1:8" s="4" customFormat="1" ht="16.5" x14ac:dyDescent="0.25">
      <c r="A1" s="1" t="s">
        <v>0</v>
      </c>
      <c r="B1" s="1" t="s">
        <v>1</v>
      </c>
      <c r="C1" s="2"/>
      <c r="D1" s="2"/>
      <c r="E1" s="3" t="s">
        <v>2</v>
      </c>
      <c r="F1" s="3" t="s">
        <v>3</v>
      </c>
      <c r="G1" s="3" t="s">
        <v>4</v>
      </c>
      <c r="H1" s="3" t="s">
        <v>5</v>
      </c>
    </row>
    <row r="2" spans="1:8" s="4" customFormat="1" ht="38.450000000000003" customHeight="1" x14ac:dyDescent="0.25">
      <c r="A2" s="5" t="s">
        <v>6</v>
      </c>
      <c r="B2" s="6" t="s">
        <v>6</v>
      </c>
      <c r="C2" s="7"/>
      <c r="D2" s="7"/>
      <c r="E2" s="8" t="s">
        <v>6</v>
      </c>
      <c r="F2" s="6" t="s">
        <v>7</v>
      </c>
      <c r="G2" s="6" t="s">
        <v>8</v>
      </c>
      <c r="H2" s="6" t="s">
        <v>9</v>
      </c>
    </row>
    <row r="3" spans="1:8" s="4" customFormat="1" ht="57" x14ac:dyDescent="0.25">
      <c r="A3" s="5" t="s">
        <v>10</v>
      </c>
      <c r="B3" s="6" t="s">
        <v>11</v>
      </c>
      <c r="C3" s="7"/>
      <c r="D3" s="7"/>
      <c r="E3" s="8" t="s">
        <v>10</v>
      </c>
      <c r="F3" s="6" t="s">
        <v>12</v>
      </c>
      <c r="G3" s="6" t="s">
        <v>8</v>
      </c>
      <c r="H3" s="6" t="s">
        <v>13</v>
      </c>
    </row>
    <row r="4" spans="1:8" s="4" customFormat="1" ht="71.25" x14ac:dyDescent="0.25">
      <c r="A4" s="5" t="s">
        <v>14</v>
      </c>
      <c r="B4" s="6" t="s">
        <v>15</v>
      </c>
      <c r="C4" s="7"/>
      <c r="D4" s="7"/>
      <c r="E4" s="8" t="s">
        <v>14</v>
      </c>
      <c r="F4" s="6" t="s">
        <v>16</v>
      </c>
      <c r="G4" s="6" t="s">
        <v>8</v>
      </c>
      <c r="H4" s="6" t="s">
        <v>13</v>
      </c>
    </row>
    <row r="5" spans="1:8" s="4" customFormat="1" ht="114" x14ac:dyDescent="0.25">
      <c r="A5" s="5" t="s">
        <v>17</v>
      </c>
      <c r="B5" s="6" t="s">
        <v>18</v>
      </c>
      <c r="C5" s="7"/>
      <c r="D5" s="7"/>
      <c r="E5" s="8" t="s">
        <v>17</v>
      </c>
      <c r="F5" s="6" t="s">
        <v>19</v>
      </c>
      <c r="G5" s="6" t="s">
        <v>20</v>
      </c>
      <c r="H5" s="6" t="s">
        <v>21</v>
      </c>
    </row>
    <row r="6" spans="1:8" s="4" customFormat="1" ht="71.25" x14ac:dyDescent="0.25">
      <c r="A6" s="5" t="s">
        <v>22</v>
      </c>
      <c r="B6" s="6" t="s">
        <v>23</v>
      </c>
      <c r="C6" s="7"/>
      <c r="D6" s="7"/>
      <c r="E6" s="8" t="s">
        <v>22</v>
      </c>
      <c r="F6" s="6" t="s">
        <v>7</v>
      </c>
      <c r="G6" s="6" t="s">
        <v>24</v>
      </c>
      <c r="H6" s="6" t="s">
        <v>9</v>
      </c>
    </row>
    <row r="7" spans="1:8" s="4" customFormat="1" ht="85.5" x14ac:dyDescent="0.25">
      <c r="A7" s="5" t="s">
        <v>25</v>
      </c>
      <c r="B7" s="6" t="s">
        <v>26</v>
      </c>
      <c r="C7" s="7"/>
      <c r="D7" s="7"/>
      <c r="E7" s="8" t="s">
        <v>25</v>
      </c>
      <c r="F7" s="6" t="s">
        <v>27</v>
      </c>
      <c r="G7" s="6" t="s">
        <v>28</v>
      </c>
      <c r="H7" s="6" t="s">
        <v>29</v>
      </c>
    </row>
    <row r="8" spans="1:8" s="4" customFormat="1" ht="107.45" customHeight="1" x14ac:dyDescent="0.25">
      <c r="A8" s="5" t="s">
        <v>30</v>
      </c>
      <c r="B8" s="6" t="s">
        <v>31</v>
      </c>
      <c r="C8" s="7"/>
      <c r="D8" s="7"/>
      <c r="E8" s="136" t="s">
        <v>30</v>
      </c>
      <c r="F8" s="137" t="s">
        <v>32</v>
      </c>
      <c r="G8" s="137" t="s">
        <v>8</v>
      </c>
      <c r="H8" s="9" t="s">
        <v>33</v>
      </c>
    </row>
    <row r="9" spans="1:8" s="4" customFormat="1" ht="36" x14ac:dyDescent="0.2">
      <c r="A9" s="2"/>
      <c r="B9" s="7"/>
      <c r="C9" s="7"/>
      <c r="D9" s="7"/>
      <c r="E9" s="136"/>
      <c r="F9" s="137"/>
      <c r="G9" s="137"/>
      <c r="H9" s="10" t="s">
        <v>34</v>
      </c>
    </row>
    <row r="10" spans="1:8" s="4" customFormat="1" ht="16.5" x14ac:dyDescent="0.2">
      <c r="E10" s="2" t="s">
        <v>35</v>
      </c>
      <c r="F10" s="11"/>
      <c r="G10" s="11"/>
      <c r="H10" s="11"/>
    </row>
    <row r="11" spans="1:8" s="4" customFormat="1" ht="16.5" x14ac:dyDescent="0.2">
      <c r="E11" s="2" t="s">
        <v>36</v>
      </c>
      <c r="F11" s="11"/>
      <c r="G11" s="11"/>
      <c r="H11" s="11"/>
    </row>
  </sheetData>
  <mergeCells count="3">
    <mergeCell ref="E8:E9"/>
    <mergeCell ref="F8:F9"/>
    <mergeCell ref="G8:G9"/>
  </mergeCells>
  <pageMargins left="0.78749999999999998" right="0.78749999999999998" top="1.05277777777778" bottom="1.05277777777778" header="0.78749999999999998" footer="0.78749999999999998"/>
  <pageSetup paperSize="9" firstPageNumber="0" orientation="portrait" horizontalDpi="300" verticalDpi="300"/>
  <headerFooter>
    <oddHeader>&amp;C&amp;"Times New Roman,Normale"&amp;12&amp;A</oddHeader>
    <oddFooter>&amp;C&amp;"Times New Roman,Normale"&amp;12Page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44"/>
  <sheetViews>
    <sheetView zoomScaleNormal="100" workbookViewId="0"/>
  </sheetViews>
  <sheetFormatPr defaultColWidth="8.85546875" defaultRowHeight="15" x14ac:dyDescent="0.25"/>
  <cols>
    <col min="1" max="1" width="16.42578125" customWidth="1"/>
    <col min="2" max="2" width="19.7109375" customWidth="1"/>
  </cols>
  <sheetData>
    <row r="1" spans="1:1" s="27" customFormat="1" ht="15.75" x14ac:dyDescent="0.3">
      <c r="A1" s="26" t="s">
        <v>404</v>
      </c>
    </row>
    <row r="2" spans="1:1" s="27" customFormat="1" ht="15.75" x14ac:dyDescent="0.3">
      <c r="A2" s="26" t="s">
        <v>45</v>
      </c>
    </row>
    <row r="3" spans="1:1" ht="18" x14ac:dyDescent="0.35">
      <c r="A3" s="80" t="s">
        <v>478</v>
      </c>
    </row>
    <row r="12" spans="1:1" ht="18" x14ac:dyDescent="0.35">
      <c r="A12" s="80" t="s">
        <v>479</v>
      </c>
    </row>
    <row r="22" spans="1:1" ht="18" x14ac:dyDescent="0.35">
      <c r="A22" s="80" t="s">
        <v>480</v>
      </c>
    </row>
    <row r="41" spans="1:3" ht="16.5" x14ac:dyDescent="0.25">
      <c r="A41" s="52" t="s">
        <v>119</v>
      </c>
      <c r="B41" s="53"/>
      <c r="C41" s="54"/>
    </row>
    <row r="42" spans="1:3" ht="45" x14ac:dyDescent="0.3">
      <c r="A42" s="55" t="s">
        <v>481</v>
      </c>
      <c r="B42" s="55" t="s">
        <v>476</v>
      </c>
      <c r="C42" s="12"/>
    </row>
    <row r="43" spans="1:3" ht="45" x14ac:dyDescent="0.3">
      <c r="A43" s="55" t="s">
        <v>482</v>
      </c>
      <c r="B43" s="44" t="s">
        <v>476</v>
      </c>
      <c r="C43" s="68"/>
    </row>
    <row r="44" spans="1:3" ht="45" x14ac:dyDescent="0.25">
      <c r="A44" s="55" t="s">
        <v>483</v>
      </c>
      <c r="B44" s="55" t="s">
        <v>476</v>
      </c>
    </row>
  </sheetData>
  <pageMargins left="0.78749999999999998" right="0.78749999999999998" top="1.05277777777778" bottom="1.05277777777778" header="0.78749999999999998" footer="0.78749999999999998"/>
  <pageSetup paperSize="9" firstPageNumber="0" orientation="portrait" horizontalDpi="300" verticalDpi="300"/>
  <headerFooter>
    <oddHeader>&amp;C&amp;"Times New Roman,Normale"&amp;12&amp;A</oddHeader>
    <oddFooter>&amp;C&amp;"Times New Roman,Normale"&amp;12Page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3"/>
  <sheetViews>
    <sheetView zoomScaleNormal="100" workbookViewId="0">
      <selection activeCell="B12" sqref="B12"/>
    </sheetView>
  </sheetViews>
  <sheetFormatPr defaultColWidth="8.85546875" defaultRowHeight="16.5" x14ac:dyDescent="0.3"/>
  <cols>
    <col min="1" max="1" width="48.28515625" style="12" customWidth="1"/>
    <col min="2" max="2" width="80.28515625" style="12" customWidth="1"/>
    <col min="3" max="1024" width="8.85546875" style="12"/>
  </cols>
  <sheetData>
    <row r="1" spans="1:2" ht="18" customHeight="1" x14ac:dyDescent="0.3">
      <c r="A1" s="138" t="s">
        <v>37</v>
      </c>
      <c r="B1" s="138"/>
    </row>
    <row r="2" spans="1:2" x14ac:dyDescent="0.3">
      <c r="A2" s="13" t="s">
        <v>38</v>
      </c>
      <c r="B2" s="14" t="s">
        <v>39</v>
      </c>
    </row>
    <row r="3" spans="1:2" ht="28.5" x14ac:dyDescent="0.3">
      <c r="A3" s="15" t="s">
        <v>40</v>
      </c>
      <c r="B3" s="16"/>
    </row>
    <row r="4" spans="1:2" ht="85.5" x14ac:dyDescent="0.3">
      <c r="A4" s="17">
        <f>'[1]1(Data)'!A57</f>
        <v>0</v>
      </c>
      <c r="B4" s="17" t="str">
        <f>+'1(Data)'!B59</f>
        <v>For CDIs, a lot of quality control activities have been ongoing in this quarter by Regional Coordinators validating regional data collections for eutrophication and contaminants and providing feedback to data providers for corrections. Moreover, a lot of new data sets have been entered. Overall, this has resulted in an increase of data.
As discussed earlier with Secretariat it is not possible to monitor and report data volumes for CDIs.</v>
      </c>
    </row>
    <row r="5" spans="1:2" ht="28.5" x14ac:dyDescent="0.3">
      <c r="A5" s="17">
        <f>'[1]1(Data)'!A58</f>
        <v>0</v>
      </c>
      <c r="B5" s="17" t="str">
        <f>+'1(Data)'!B60</f>
        <v>There is an impressive growth of manual data downloads. The biggest data request was for a water quality research (environmental management).</v>
      </c>
    </row>
    <row r="6" spans="1:2" ht="28.5" x14ac:dyDescent="0.3">
      <c r="A6" s="18" t="s">
        <v>41</v>
      </c>
      <c r="B6" s="19"/>
    </row>
    <row r="7" spans="1:2" x14ac:dyDescent="0.3">
      <c r="A7" s="19">
        <f>'[1]2(Products)'!A56</f>
        <v>0</v>
      </c>
      <c r="B7" s="19" t="str">
        <f>+'2(Products)'!B71</f>
        <v>No new data products.</v>
      </c>
    </row>
    <row r="8" spans="1:2" x14ac:dyDescent="0.3">
      <c r="A8" s="19">
        <f>'[1]2(Products)'!A57</f>
        <v>0</v>
      </c>
      <c r="B8" s="19" t="str">
        <f>+'2(Products)'!B72</f>
        <v>There is a big increase in manual downloads, while map visualisations trend is mixed.</v>
      </c>
    </row>
    <row r="9" spans="1:2" ht="28.5" x14ac:dyDescent="0.3">
      <c r="A9" s="20">
        <f>'[1]3(Data providers)'!A23</f>
        <v>0</v>
      </c>
      <c r="B9" s="20" t="str">
        <f>+'3(Data providers)'!B83</f>
        <v xml:space="preserve">For CDIs, a lot of quality control activities have been ongoing in this quarter by data providers, following reports by Regional Coordinators and checks with OCTOPUS software. </v>
      </c>
    </row>
    <row r="10" spans="1:2" x14ac:dyDescent="0.3">
      <c r="A10" s="21">
        <f>'[1]4(Web services)'!A17</f>
        <v>0</v>
      </c>
      <c r="B10" s="21" t="str">
        <f>+'4(Web services)'!B16</f>
        <v>No changes in this period.</v>
      </c>
    </row>
    <row r="11" spans="1:2" ht="57" x14ac:dyDescent="0.3">
      <c r="A11" s="20">
        <f>'[1]5(User stats)&amp;6(Use case stats)'!A94</f>
        <v>0</v>
      </c>
      <c r="B11" s="20" t="str">
        <f>+'5(User stats)&amp;6(Use case stats)'!B314</f>
        <v>For CDIs, number of users is lower than in previous quarter, while the volume of downloaded CDI data sets is higher.
Data – CDI service: We see a positive private companies interest: Business and Private company	11,11%, Reason:	Input for models.</v>
      </c>
    </row>
    <row r="12" spans="1:2" ht="28.5" x14ac:dyDescent="0.3">
      <c r="A12" s="21">
        <f>'[1]5(User stats)&amp;6(Use case stats)'!A95</f>
        <v>0</v>
      </c>
      <c r="B12" s="21" t="str">
        <f>+'5(User stats)&amp;6(Use case stats)'!B315</f>
        <v>All use cases on the Portal have similar number of views.
There is a drop in the number of views, especially on the Central Portal.</v>
      </c>
    </row>
    <row r="13" spans="1:2" x14ac:dyDescent="0.3">
      <c r="A13" s="20">
        <f>'[1]8(User friendliness)'!A76</f>
        <v>0</v>
      </c>
      <c r="B13" s="20" t="str">
        <f>+'8(User friendliness)'!B76</f>
        <v>There are no issues.</v>
      </c>
    </row>
    <row r="14" spans="1:2" x14ac:dyDescent="0.3">
      <c r="A14" s="21">
        <f>'[1]8(User friendliness)'!A77</f>
        <v>0</v>
      </c>
      <c r="B14" s="21" t="str">
        <f>+'8(User friendliness)'!B77</f>
        <v>xxx</v>
      </c>
    </row>
    <row r="15" spans="1:2" x14ac:dyDescent="0.3">
      <c r="A15" s="20">
        <f>'[1]9-10-11(User stats)'!A42</f>
        <v>0</v>
      </c>
      <c r="B15" s="20" t="s">
        <v>476</v>
      </c>
    </row>
    <row r="16" spans="1:2" x14ac:dyDescent="0.3">
      <c r="A16" s="21">
        <f>'[1]9-10-11(User stats)'!A43</f>
        <v>0</v>
      </c>
      <c r="B16" s="19" t="s">
        <v>476</v>
      </c>
    </row>
    <row r="17" spans="1:2" x14ac:dyDescent="0.3">
      <c r="A17" s="20">
        <f>'[1]9-10-11(User stats)'!A44</f>
        <v>0</v>
      </c>
      <c r="B17" s="20" t="s">
        <v>476</v>
      </c>
    </row>
    <row r="18" spans="1:2" x14ac:dyDescent="0.3">
      <c r="A18" s="22"/>
    </row>
    <row r="19" spans="1:2" x14ac:dyDescent="0.3">
      <c r="A19" s="23"/>
    </row>
    <row r="20" spans="1:2" x14ac:dyDescent="0.3">
      <c r="A20" s="23"/>
    </row>
    <row r="21" spans="1:2" x14ac:dyDescent="0.3">
      <c r="A21" s="23"/>
    </row>
    <row r="22" spans="1:2" x14ac:dyDescent="0.3">
      <c r="A22" s="23"/>
    </row>
    <row r="23" spans="1:2" x14ac:dyDescent="0.3">
      <c r="A23" s="23"/>
    </row>
  </sheetData>
  <mergeCells count="1">
    <mergeCell ref="A1:B1"/>
  </mergeCells>
  <pageMargins left="0.7" right="0.7" top="0.75" bottom="0.75"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60"/>
  <sheetViews>
    <sheetView topLeftCell="A13" zoomScaleNormal="100" workbookViewId="0">
      <selection activeCell="A7" sqref="A7"/>
    </sheetView>
  </sheetViews>
  <sheetFormatPr defaultColWidth="9.140625" defaultRowHeight="16.5" x14ac:dyDescent="0.25"/>
  <cols>
    <col min="1" max="1" width="15.85546875" style="24" customWidth="1"/>
    <col min="2" max="2" width="16.7109375" style="24" customWidth="1"/>
    <col min="3" max="3" width="14.42578125" style="24" customWidth="1"/>
    <col min="4" max="4" width="16.7109375" style="24" customWidth="1"/>
    <col min="5" max="5" width="17.85546875" style="24" customWidth="1"/>
    <col min="6" max="6" width="16.140625" style="24" customWidth="1"/>
    <col min="7" max="7" width="14.7109375" style="24" customWidth="1"/>
    <col min="8" max="8" width="15" style="24" customWidth="1"/>
    <col min="9" max="9" width="16.28515625" style="24" customWidth="1"/>
    <col min="10" max="10" width="13" style="24" customWidth="1"/>
    <col min="11" max="11" width="18.85546875" style="24" customWidth="1"/>
    <col min="12" max="12" width="14.140625" style="24" customWidth="1"/>
    <col min="13" max="13" width="14.28515625" style="24" customWidth="1"/>
    <col min="14" max="14" width="15.140625" style="24" customWidth="1"/>
    <col min="15" max="15" width="16.140625" style="24" customWidth="1"/>
    <col min="16" max="16" width="24.7109375" style="24" customWidth="1"/>
    <col min="17" max="17" width="19.28515625" style="24" customWidth="1"/>
    <col min="18" max="18" width="20" style="24" customWidth="1"/>
    <col min="19" max="19" width="12.140625" style="24" customWidth="1"/>
    <col min="20" max="20" width="9.140625" style="24"/>
    <col min="21" max="21" width="10.28515625" style="24" customWidth="1"/>
    <col min="22" max="22" width="12" style="24" customWidth="1"/>
    <col min="23" max="1024" width="9.140625" style="24"/>
  </cols>
  <sheetData>
    <row r="1" spans="1:17" ht="18" x14ac:dyDescent="0.25">
      <c r="A1" s="25" t="s">
        <v>42</v>
      </c>
    </row>
    <row r="2" spans="1:17" s="12" customFormat="1" x14ac:dyDescent="0.3">
      <c r="A2" s="26" t="s">
        <v>43</v>
      </c>
    </row>
    <row r="3" spans="1:17" s="12" customFormat="1" x14ac:dyDescent="0.3">
      <c r="A3" s="26" t="s">
        <v>44</v>
      </c>
    </row>
    <row r="4" spans="1:17" s="27" customFormat="1" ht="15.75" x14ac:dyDescent="0.3">
      <c r="A4" s="26" t="s">
        <v>45</v>
      </c>
    </row>
    <row r="5" spans="1:17" s="29" customFormat="1" x14ac:dyDescent="0.25">
      <c r="A5" s="28" t="s">
        <v>46</v>
      </c>
    </row>
    <row r="6" spans="1:17" ht="32.25" customHeight="1" x14ac:dyDescent="0.3">
      <c r="A6" s="30" t="s">
        <v>47</v>
      </c>
      <c r="B6" s="30" t="s">
        <v>48</v>
      </c>
      <c r="C6" s="30" t="s">
        <v>49</v>
      </c>
      <c r="H6" s="31"/>
      <c r="I6" s="31"/>
      <c r="J6" s="31"/>
      <c r="K6" s="31"/>
      <c r="L6" s="31"/>
      <c r="M6" s="31"/>
      <c r="N6" s="31"/>
      <c r="O6" s="31"/>
      <c r="P6" s="31"/>
      <c r="Q6" s="31"/>
    </row>
    <row r="7" spans="1:17" ht="18" customHeight="1" x14ac:dyDescent="0.25">
      <c r="A7" s="32">
        <v>44105</v>
      </c>
      <c r="B7" s="33" t="s">
        <v>22</v>
      </c>
      <c r="C7" s="34"/>
      <c r="E7" s="31"/>
      <c r="F7" s="31"/>
      <c r="G7" s="31"/>
      <c r="H7" s="31"/>
      <c r="I7" s="31"/>
      <c r="J7" s="31"/>
      <c r="K7" s="31"/>
      <c r="L7" s="31"/>
      <c r="M7" s="31"/>
      <c r="N7" s="31"/>
      <c r="O7" s="31"/>
      <c r="P7" s="31"/>
      <c r="Q7" s="31"/>
    </row>
    <row r="8" spans="1:17" x14ac:dyDescent="0.25">
      <c r="B8" s="35"/>
      <c r="C8" s="35"/>
      <c r="D8" s="35"/>
    </row>
    <row r="9" spans="1:17" ht="75" x14ac:dyDescent="0.3">
      <c r="A9" s="36" t="s">
        <v>50</v>
      </c>
      <c r="B9" s="37" t="s">
        <v>51</v>
      </c>
      <c r="C9" s="37" t="s">
        <v>52</v>
      </c>
      <c r="D9" s="37" t="s">
        <v>53</v>
      </c>
      <c r="E9" s="37" t="s">
        <v>54</v>
      </c>
    </row>
    <row r="10" spans="1:17" x14ac:dyDescent="0.25">
      <c r="A10" s="38" t="s">
        <v>22</v>
      </c>
      <c r="B10" s="39">
        <v>1066241</v>
      </c>
      <c r="C10" s="39">
        <v>1016630</v>
      </c>
      <c r="D10" s="39">
        <f>ROUND((100*(B10-C10)/C10),2)</f>
        <v>4.88</v>
      </c>
      <c r="E10" s="39" t="s">
        <v>55</v>
      </c>
    </row>
    <row r="11" spans="1:17" x14ac:dyDescent="0.25">
      <c r="A11" s="38"/>
      <c r="B11" s="39"/>
      <c r="C11" s="39"/>
      <c r="D11" s="39"/>
      <c r="E11" s="39"/>
    </row>
    <row r="12" spans="1:17" x14ac:dyDescent="0.25">
      <c r="A12" s="38"/>
      <c r="B12" s="39"/>
      <c r="C12" s="39"/>
      <c r="D12" s="39"/>
      <c r="E12" s="39"/>
    </row>
    <row r="13" spans="1:17" x14ac:dyDescent="0.25">
      <c r="A13" s="38"/>
      <c r="B13" s="39"/>
      <c r="C13" s="39"/>
      <c r="D13" s="39"/>
      <c r="E13" s="39"/>
    </row>
    <row r="15" spans="1:17" ht="17.45" customHeight="1" x14ac:dyDescent="0.35">
      <c r="B15" s="140" t="s">
        <v>56</v>
      </c>
      <c r="C15" s="140"/>
      <c r="D15" s="140"/>
      <c r="E15" s="140"/>
      <c r="F15" s="140"/>
      <c r="G15" s="140"/>
      <c r="H15" s="140"/>
      <c r="I15" s="140"/>
      <c r="J15" s="140"/>
      <c r="K15" s="140"/>
      <c r="L15" s="140"/>
      <c r="M15" s="140"/>
      <c r="N15" s="140"/>
      <c r="O15" s="140"/>
    </row>
    <row r="16" spans="1:17" ht="15" customHeight="1" x14ac:dyDescent="0.3">
      <c r="B16" s="139" t="s">
        <v>57</v>
      </c>
      <c r="C16" s="139"/>
      <c r="D16" s="139" t="s">
        <v>58</v>
      </c>
      <c r="E16" s="139"/>
      <c r="F16" s="139" t="s">
        <v>59</v>
      </c>
      <c r="G16" s="139"/>
      <c r="H16" s="139" t="s">
        <v>60</v>
      </c>
      <c r="I16" s="139"/>
      <c r="J16" s="139" t="s">
        <v>61</v>
      </c>
      <c r="K16" s="139"/>
      <c r="L16" s="139" t="s">
        <v>62</v>
      </c>
      <c r="M16" s="139"/>
      <c r="N16" s="139" t="s">
        <v>63</v>
      </c>
      <c r="O16" s="139"/>
    </row>
    <row r="17" spans="1:15" ht="45" x14ac:dyDescent="0.3">
      <c r="A17" s="36" t="s">
        <v>64</v>
      </c>
      <c r="B17" s="41" t="s">
        <v>65</v>
      </c>
      <c r="C17" s="41" t="s">
        <v>66</v>
      </c>
      <c r="D17" s="41" t="s">
        <v>65</v>
      </c>
      <c r="E17" s="41" t="s">
        <v>66</v>
      </c>
      <c r="F17" s="41" t="s">
        <v>65</v>
      </c>
      <c r="G17" s="41" t="s">
        <v>66</v>
      </c>
      <c r="H17" s="41" t="s">
        <v>65</v>
      </c>
      <c r="I17" s="41" t="s">
        <v>66</v>
      </c>
      <c r="J17" s="41" t="s">
        <v>65</v>
      </c>
      <c r="K17" s="41" t="s">
        <v>66</v>
      </c>
      <c r="L17" s="41" t="s">
        <v>65</v>
      </c>
      <c r="M17" s="41" t="s">
        <v>66</v>
      </c>
      <c r="N17" s="41" t="s">
        <v>65</v>
      </c>
      <c r="O17" s="41" t="s">
        <v>66</v>
      </c>
    </row>
    <row r="18" spans="1:15" x14ac:dyDescent="0.25">
      <c r="A18" s="38" t="s">
        <v>67</v>
      </c>
      <c r="B18" s="42">
        <v>6732</v>
      </c>
      <c r="C18" s="42">
        <f>6732-6731</f>
        <v>1</v>
      </c>
      <c r="D18" s="42">
        <v>3304</v>
      </c>
      <c r="E18" s="42">
        <v>0</v>
      </c>
      <c r="F18" s="42">
        <v>31770</v>
      </c>
      <c r="G18" s="42">
        <f>31770-31162</f>
        <v>608</v>
      </c>
      <c r="H18" s="42">
        <v>37097</v>
      </c>
      <c r="I18" s="42">
        <f>37097-36668</f>
        <v>429</v>
      </c>
      <c r="J18" s="42">
        <v>39987</v>
      </c>
      <c r="K18" s="42">
        <f>39987-39756</f>
        <v>231</v>
      </c>
      <c r="L18" s="42">
        <v>28905</v>
      </c>
      <c r="M18" s="42">
        <f>28905-28487</f>
        <v>418</v>
      </c>
      <c r="N18" s="42">
        <v>29092</v>
      </c>
      <c r="O18" s="42">
        <f>29092-28742</f>
        <v>350</v>
      </c>
    </row>
    <row r="19" spans="1:15" x14ac:dyDescent="0.25">
      <c r="A19" s="38" t="s">
        <v>68</v>
      </c>
      <c r="B19" s="42">
        <v>94</v>
      </c>
      <c r="C19" s="42">
        <f>94-93</f>
        <v>1</v>
      </c>
      <c r="D19" s="42">
        <v>0</v>
      </c>
      <c r="E19" s="42">
        <v>0</v>
      </c>
      <c r="F19" s="42">
        <v>399</v>
      </c>
      <c r="G19" s="42">
        <v>0</v>
      </c>
      <c r="H19" s="42">
        <v>80</v>
      </c>
      <c r="I19" s="42">
        <v>0</v>
      </c>
      <c r="J19" s="42">
        <v>1966</v>
      </c>
      <c r="K19" s="42">
        <v>0</v>
      </c>
      <c r="L19" s="42">
        <v>2507</v>
      </c>
      <c r="M19" s="42">
        <f>2507-2105</f>
        <v>402</v>
      </c>
      <c r="N19" s="42">
        <v>0</v>
      </c>
      <c r="O19" s="42">
        <v>0</v>
      </c>
    </row>
    <row r="20" spans="1:15" x14ac:dyDescent="0.25">
      <c r="A20" s="38" t="s">
        <v>69</v>
      </c>
      <c r="B20" s="42">
        <v>11812</v>
      </c>
      <c r="C20" s="42">
        <v>0</v>
      </c>
      <c r="D20" s="42">
        <v>25359</v>
      </c>
      <c r="E20" s="42">
        <v>0</v>
      </c>
      <c r="F20" s="42">
        <v>78327</v>
      </c>
      <c r="G20" s="42">
        <f>78327-76798</f>
        <v>1529</v>
      </c>
      <c r="H20" s="42">
        <v>4866</v>
      </c>
      <c r="I20" s="42">
        <f>4866-4481</f>
        <v>385</v>
      </c>
      <c r="J20" s="42">
        <v>45266</v>
      </c>
      <c r="K20" s="42">
        <f>45266-44678</f>
        <v>588</v>
      </c>
      <c r="L20" s="42">
        <v>101483</v>
      </c>
      <c r="M20" s="42">
        <f>101483-99523</f>
        <v>1960</v>
      </c>
      <c r="N20" s="42">
        <v>38367</v>
      </c>
      <c r="O20" s="42">
        <f>38367-36396</f>
        <v>1971</v>
      </c>
    </row>
    <row r="21" spans="1:15" x14ac:dyDescent="0.25">
      <c r="A21" s="38" t="s">
        <v>70</v>
      </c>
      <c r="B21" s="42">
        <v>28963</v>
      </c>
      <c r="C21" s="42">
        <f>28963-29033</f>
        <v>-70</v>
      </c>
      <c r="D21" s="42">
        <v>24663</v>
      </c>
      <c r="E21" s="42">
        <f>24663-21780</f>
        <v>2883</v>
      </c>
      <c r="F21" s="42">
        <v>170834</v>
      </c>
      <c r="G21" s="42">
        <f>170834-169335</f>
        <v>1499</v>
      </c>
      <c r="H21" s="42">
        <v>51453</v>
      </c>
      <c r="I21" s="42">
        <f>51453-50287</f>
        <v>1166</v>
      </c>
      <c r="J21" s="42">
        <v>106412</v>
      </c>
      <c r="K21" s="42">
        <f>106412-107467</f>
        <v>-1055</v>
      </c>
      <c r="L21" s="42">
        <v>177537</v>
      </c>
      <c r="M21" s="42">
        <f>177537-175384</f>
        <v>2153</v>
      </c>
      <c r="N21" s="42">
        <v>118512</v>
      </c>
      <c r="O21" s="42">
        <f>118512-116174</f>
        <v>2338</v>
      </c>
    </row>
    <row r="22" spans="1:15" x14ac:dyDescent="0.25">
      <c r="A22" s="38" t="s">
        <v>71</v>
      </c>
      <c r="B22" s="42">
        <v>18456</v>
      </c>
      <c r="C22" s="42">
        <f>18456-18493</f>
        <v>-37</v>
      </c>
      <c r="D22" s="42">
        <v>38795</v>
      </c>
      <c r="E22" s="42">
        <f>38795-38814</f>
        <v>-19</v>
      </c>
      <c r="F22" s="42">
        <v>115631</v>
      </c>
      <c r="G22" s="42">
        <f>115631-115023</f>
        <v>608</v>
      </c>
      <c r="H22" s="42">
        <v>40750</v>
      </c>
      <c r="I22" s="42">
        <f>40750-40384</f>
        <v>366</v>
      </c>
      <c r="J22" s="42">
        <v>47475</v>
      </c>
      <c r="K22" s="42">
        <f>47475-47296</f>
        <v>179</v>
      </c>
      <c r="L22" s="42">
        <v>155133</v>
      </c>
      <c r="M22" s="42">
        <f>155133-154692</f>
        <v>441</v>
      </c>
      <c r="N22" s="42">
        <v>53784</v>
      </c>
      <c r="O22" s="42">
        <f>53784-53435</f>
        <v>349</v>
      </c>
    </row>
    <row r="23" spans="1:15" x14ac:dyDescent="0.25">
      <c r="A23" s="38" t="s">
        <v>72</v>
      </c>
      <c r="B23" s="42">
        <v>2526</v>
      </c>
      <c r="C23" s="42">
        <v>3</v>
      </c>
      <c r="D23" s="42">
        <v>330</v>
      </c>
      <c r="E23" s="42">
        <v>0</v>
      </c>
      <c r="F23" s="42">
        <v>3977</v>
      </c>
      <c r="G23" s="42">
        <v>0</v>
      </c>
      <c r="H23" s="42">
        <v>6319</v>
      </c>
      <c r="I23" s="42">
        <f>6319-6228</f>
        <v>91</v>
      </c>
      <c r="J23" s="42">
        <v>11620</v>
      </c>
      <c r="K23" s="42">
        <v>4</v>
      </c>
      <c r="L23" s="42">
        <v>27103</v>
      </c>
      <c r="M23" s="42">
        <f>27103-24425</f>
        <v>2678</v>
      </c>
      <c r="N23" s="42">
        <v>2774</v>
      </c>
      <c r="O23" s="42">
        <v>0</v>
      </c>
    </row>
    <row r="24" spans="1:15" x14ac:dyDescent="0.25">
      <c r="A24" s="38" t="s">
        <v>73</v>
      </c>
      <c r="B24" s="42">
        <v>1419</v>
      </c>
      <c r="C24" s="42">
        <v>8</v>
      </c>
      <c r="D24" s="42">
        <v>209</v>
      </c>
      <c r="E24" s="42">
        <v>0</v>
      </c>
      <c r="F24" s="42">
        <v>1032</v>
      </c>
      <c r="G24" s="42">
        <v>0</v>
      </c>
      <c r="H24" s="42">
        <v>18157</v>
      </c>
      <c r="I24" s="42">
        <f>18157-18131</f>
        <v>26</v>
      </c>
      <c r="J24" s="42">
        <v>6667</v>
      </c>
      <c r="K24" s="42">
        <v>6</v>
      </c>
      <c r="L24" s="42">
        <v>15512</v>
      </c>
      <c r="M24" s="42">
        <f>15512-14298</f>
        <v>1214</v>
      </c>
      <c r="N24" s="42">
        <v>1660</v>
      </c>
      <c r="O24" s="42">
        <v>0</v>
      </c>
    </row>
    <row r="25" spans="1:15" x14ac:dyDescent="0.25">
      <c r="A25" s="38" t="s">
        <v>74</v>
      </c>
      <c r="B25" s="42">
        <v>2750</v>
      </c>
      <c r="C25" s="42">
        <f>2750-1117</f>
        <v>1633</v>
      </c>
      <c r="D25" s="42">
        <v>65</v>
      </c>
      <c r="E25" s="42">
        <v>0</v>
      </c>
      <c r="F25" s="42">
        <v>5497</v>
      </c>
      <c r="G25" s="42">
        <f>5497-1735</f>
        <v>3762</v>
      </c>
      <c r="H25" s="42">
        <v>375</v>
      </c>
      <c r="I25" s="42">
        <f>375-311</f>
        <v>64</v>
      </c>
      <c r="J25" s="42">
        <v>3731</v>
      </c>
      <c r="K25" s="42">
        <f>3731-2830</f>
        <v>901</v>
      </c>
      <c r="L25" s="42">
        <v>8403</v>
      </c>
      <c r="M25" s="42">
        <f>8403-3356</f>
        <v>5047</v>
      </c>
      <c r="N25" s="42">
        <v>51</v>
      </c>
      <c r="O25" s="42">
        <f>51-17</f>
        <v>34</v>
      </c>
    </row>
    <row r="26" spans="1:15" x14ac:dyDescent="0.25">
      <c r="A26" s="38" t="s">
        <v>75</v>
      </c>
      <c r="B26" s="42">
        <v>1897</v>
      </c>
      <c r="C26" s="42">
        <v>4</v>
      </c>
      <c r="D26" s="42">
        <v>165</v>
      </c>
      <c r="E26" s="42">
        <v>0</v>
      </c>
      <c r="F26" s="42">
        <v>11029</v>
      </c>
      <c r="G26" s="42">
        <f>11029-10884</f>
        <v>145</v>
      </c>
      <c r="H26" s="42">
        <v>1839</v>
      </c>
      <c r="I26" s="42">
        <f>1839-1825</f>
        <v>14</v>
      </c>
      <c r="J26" s="42">
        <v>9679</v>
      </c>
      <c r="K26" s="42">
        <v>15</v>
      </c>
      <c r="L26" s="42">
        <v>31929</v>
      </c>
      <c r="M26" s="42">
        <f>31929-30969</f>
        <v>960</v>
      </c>
      <c r="N26" s="42">
        <v>1963</v>
      </c>
      <c r="O26" s="42">
        <v>0</v>
      </c>
    </row>
    <row r="27" spans="1:15" ht="30" x14ac:dyDescent="0.25">
      <c r="A27" s="38" t="s">
        <v>76</v>
      </c>
      <c r="B27" s="42">
        <v>542</v>
      </c>
      <c r="C27" s="42">
        <v>7</v>
      </c>
      <c r="D27" s="42">
        <v>711</v>
      </c>
      <c r="E27" s="42">
        <v>0</v>
      </c>
      <c r="F27" s="42">
        <v>1330</v>
      </c>
      <c r="G27" s="42">
        <f>1330-1270</f>
        <v>60</v>
      </c>
      <c r="H27" s="42">
        <v>16187</v>
      </c>
      <c r="I27" s="42">
        <f>18187-15873</f>
        <v>2314</v>
      </c>
      <c r="J27" s="42">
        <v>3887</v>
      </c>
      <c r="K27" s="42">
        <v>3</v>
      </c>
      <c r="L27" s="42">
        <v>10407</v>
      </c>
      <c r="M27" s="42">
        <f>10407-8098</f>
        <v>2309</v>
      </c>
      <c r="N27" s="42">
        <v>1064</v>
      </c>
      <c r="O27" s="42">
        <v>0</v>
      </c>
    </row>
    <row r="28" spans="1:15" ht="30" x14ac:dyDescent="0.25">
      <c r="A28" s="38" t="s">
        <v>77</v>
      </c>
      <c r="B28" s="42">
        <v>519</v>
      </c>
      <c r="C28" s="42">
        <v>8</v>
      </c>
      <c r="D28" s="42">
        <v>188</v>
      </c>
      <c r="E28" s="42">
        <v>0</v>
      </c>
      <c r="F28" s="42">
        <v>946</v>
      </c>
      <c r="G28" s="42">
        <v>0</v>
      </c>
      <c r="H28" s="42">
        <v>2029</v>
      </c>
      <c r="I28" s="42">
        <f>2029-1918</f>
        <v>111</v>
      </c>
      <c r="J28" s="42">
        <v>2575</v>
      </c>
      <c r="K28" s="42">
        <v>3</v>
      </c>
      <c r="L28" s="42">
        <v>14081</v>
      </c>
      <c r="M28" s="42">
        <f>14081-12613</f>
        <v>1468</v>
      </c>
      <c r="N28" s="42">
        <v>12</v>
      </c>
      <c r="O28" s="42">
        <v>0</v>
      </c>
    </row>
    <row r="29" spans="1:15" x14ac:dyDescent="0.25">
      <c r="A29" s="38" t="s">
        <v>78</v>
      </c>
      <c r="B29" s="42">
        <v>0</v>
      </c>
      <c r="C29" s="42">
        <v>0</v>
      </c>
      <c r="D29" s="42">
        <v>19</v>
      </c>
      <c r="E29" s="42">
        <v>0</v>
      </c>
      <c r="F29" s="42">
        <v>435</v>
      </c>
      <c r="G29" s="42">
        <f>435-416</f>
        <v>19</v>
      </c>
      <c r="H29" s="42">
        <v>1707</v>
      </c>
      <c r="I29" s="42">
        <v>0</v>
      </c>
      <c r="J29" s="42">
        <v>162</v>
      </c>
      <c r="K29" s="42">
        <v>0</v>
      </c>
      <c r="L29" s="42">
        <v>732</v>
      </c>
      <c r="M29" s="42">
        <v>0</v>
      </c>
      <c r="N29" s="42">
        <v>0</v>
      </c>
      <c r="O29" s="42">
        <v>0</v>
      </c>
    </row>
    <row r="30" spans="1:15" x14ac:dyDescent="0.25">
      <c r="A30" s="38" t="s">
        <v>79</v>
      </c>
      <c r="B30" s="42">
        <v>11108</v>
      </c>
      <c r="C30" s="42">
        <f>11108-11145</f>
        <v>-37</v>
      </c>
      <c r="D30" s="42">
        <v>34037</v>
      </c>
      <c r="E30" s="42">
        <f>34037-34056</f>
        <v>-19</v>
      </c>
      <c r="F30" s="42">
        <v>86671</v>
      </c>
      <c r="G30" s="42">
        <f>86671-86063</f>
        <v>608</v>
      </c>
      <c r="H30" s="42">
        <v>35056</v>
      </c>
      <c r="I30" s="42">
        <f>35056-34716</f>
        <v>340</v>
      </c>
      <c r="J30" s="42">
        <v>35968</v>
      </c>
      <c r="K30" s="42">
        <f>35968-35766</f>
        <v>202</v>
      </c>
      <c r="L30" s="42">
        <v>118549</v>
      </c>
      <c r="M30" s="42">
        <f>118549-118169</f>
        <v>380</v>
      </c>
      <c r="N30" s="42">
        <v>29519</v>
      </c>
      <c r="O30" s="42">
        <f>29519-29171</f>
        <v>348</v>
      </c>
    </row>
    <row r="31" spans="1:15" x14ac:dyDescent="0.25">
      <c r="A31" s="38"/>
      <c r="B31" s="38"/>
      <c r="C31" s="38"/>
      <c r="D31" s="38"/>
      <c r="E31" s="38"/>
      <c r="F31" s="38"/>
      <c r="G31" s="38"/>
      <c r="H31" s="38"/>
      <c r="I31" s="38"/>
      <c r="J31" s="38"/>
      <c r="K31" s="38"/>
      <c r="L31" s="38"/>
      <c r="M31" s="38"/>
      <c r="N31" s="38"/>
      <c r="O31" s="38"/>
    </row>
    <row r="32" spans="1:15" s="44" customFormat="1" ht="15.6" customHeight="1" x14ac:dyDescent="0.25">
      <c r="A32" s="43" t="s">
        <v>80</v>
      </c>
    </row>
    <row r="33" spans="1:18" x14ac:dyDescent="0.25">
      <c r="A33" s="45" t="s">
        <v>81</v>
      </c>
      <c r="B33" s="44"/>
      <c r="C33" s="44"/>
      <c r="D33" s="44"/>
      <c r="E33" s="44"/>
      <c r="F33" s="44"/>
      <c r="G33" s="44"/>
    </row>
    <row r="34" spans="1:18" x14ac:dyDescent="0.25">
      <c r="A34" s="45" t="s">
        <v>82</v>
      </c>
      <c r="B34" s="44"/>
      <c r="C34" s="44"/>
      <c r="D34" s="44"/>
      <c r="E34" s="44"/>
      <c r="F34" s="44"/>
      <c r="G34" s="44"/>
    </row>
    <row r="35" spans="1:18" x14ac:dyDescent="0.25">
      <c r="A35" s="45" t="s">
        <v>83</v>
      </c>
      <c r="B35" s="44"/>
      <c r="C35" s="44"/>
      <c r="D35" s="44"/>
      <c r="E35" s="44"/>
      <c r="F35" s="44"/>
      <c r="G35" s="44"/>
    </row>
    <row r="36" spans="1:18" x14ac:dyDescent="0.25">
      <c r="A36" s="45" t="s">
        <v>84</v>
      </c>
      <c r="B36" s="44"/>
      <c r="C36" s="44"/>
      <c r="D36" s="44"/>
      <c r="E36" s="44"/>
      <c r="F36" s="44"/>
      <c r="G36" s="44"/>
    </row>
    <row r="37" spans="1:18" x14ac:dyDescent="0.25">
      <c r="A37" s="45" t="s">
        <v>85</v>
      </c>
      <c r="B37" s="44"/>
      <c r="C37" s="44"/>
      <c r="D37" s="44"/>
      <c r="E37" s="44"/>
      <c r="F37" s="44"/>
      <c r="G37" s="44"/>
    </row>
    <row r="38" spans="1:18" x14ac:dyDescent="0.25">
      <c r="A38" s="45" t="s">
        <v>86</v>
      </c>
      <c r="B38" s="44"/>
      <c r="C38" s="44"/>
      <c r="D38" s="44"/>
      <c r="E38" s="44"/>
      <c r="F38" s="44"/>
      <c r="G38" s="44"/>
    </row>
    <row r="39" spans="1:18" x14ac:dyDescent="0.25">
      <c r="A39" s="45" t="s">
        <v>87</v>
      </c>
      <c r="B39" s="44"/>
      <c r="C39" s="44"/>
      <c r="D39" s="44"/>
      <c r="E39" s="44"/>
      <c r="F39" s="44"/>
      <c r="G39" s="44"/>
    </row>
    <row r="40" spans="1:18" x14ac:dyDescent="0.25">
      <c r="A40" s="45" t="s">
        <v>88</v>
      </c>
    </row>
    <row r="41" spans="1:18" x14ac:dyDescent="0.25">
      <c r="A41" s="45" t="s">
        <v>89</v>
      </c>
    </row>
    <row r="43" spans="1:18" x14ac:dyDescent="0.25">
      <c r="A43" s="46"/>
      <c r="B43" s="44"/>
      <c r="C43" s="44"/>
      <c r="D43" s="44"/>
      <c r="E43" s="44"/>
      <c r="F43" s="44"/>
      <c r="G43" s="44"/>
    </row>
    <row r="44" spans="1:18" s="29" customFormat="1" x14ac:dyDescent="0.25">
      <c r="A44" s="28" t="s">
        <v>90</v>
      </c>
    </row>
    <row r="45" spans="1:18" ht="30" customHeight="1" x14ac:dyDescent="0.3">
      <c r="A45" s="47" t="s">
        <v>47</v>
      </c>
      <c r="B45" s="30" t="s">
        <v>48</v>
      </c>
      <c r="J45" s="44"/>
      <c r="K45" s="44"/>
      <c r="L45" s="44"/>
      <c r="M45" s="44"/>
      <c r="N45" s="44"/>
      <c r="O45" s="44"/>
      <c r="P45" s="44"/>
      <c r="Q45" s="44"/>
      <c r="R45" s="31"/>
    </row>
    <row r="46" spans="1:18" ht="18" customHeight="1" x14ac:dyDescent="0.25">
      <c r="A46" s="32">
        <v>44105</v>
      </c>
      <c r="B46" s="33" t="s">
        <v>22</v>
      </c>
      <c r="C46" s="48"/>
      <c r="J46" s="44"/>
      <c r="K46" s="44"/>
      <c r="L46" s="44"/>
      <c r="M46" s="44"/>
      <c r="N46" s="44"/>
      <c r="O46" s="44"/>
      <c r="P46" s="49"/>
    </row>
    <row r="47" spans="1:18" ht="15.6" customHeight="1" x14ac:dyDescent="0.3">
      <c r="C47" s="139" t="s">
        <v>91</v>
      </c>
      <c r="D47" s="139"/>
      <c r="E47" s="139"/>
      <c r="F47" s="139"/>
      <c r="G47" s="139"/>
      <c r="H47" s="139" t="s">
        <v>92</v>
      </c>
      <c r="I47" s="139"/>
      <c r="J47" s="139"/>
      <c r="K47" s="139"/>
      <c r="L47" s="139"/>
      <c r="M47" s="139"/>
      <c r="N47" s="139"/>
      <c r="O47" s="139"/>
      <c r="P47" s="139"/>
    </row>
    <row r="48" spans="1:18" ht="75" x14ac:dyDescent="0.3">
      <c r="A48" s="36" t="s">
        <v>93</v>
      </c>
      <c r="B48" s="36" t="s">
        <v>94</v>
      </c>
      <c r="C48" s="41" t="s">
        <v>95</v>
      </c>
      <c r="D48" s="41" t="s">
        <v>96</v>
      </c>
      <c r="E48" s="41" t="s">
        <v>97</v>
      </c>
      <c r="F48" s="41" t="s">
        <v>98</v>
      </c>
      <c r="G48" s="50" t="s">
        <v>99</v>
      </c>
      <c r="H48" s="41" t="s">
        <v>100</v>
      </c>
      <c r="I48" s="41" t="s">
        <v>101</v>
      </c>
      <c r="J48" s="50" t="s">
        <v>102</v>
      </c>
      <c r="K48" s="41" t="s">
        <v>103</v>
      </c>
      <c r="L48" s="41" t="s">
        <v>104</v>
      </c>
      <c r="M48" s="50" t="s">
        <v>105</v>
      </c>
      <c r="N48" s="41" t="s">
        <v>106</v>
      </c>
      <c r="O48" s="41" t="s">
        <v>107</v>
      </c>
      <c r="P48" s="50" t="s">
        <v>108</v>
      </c>
    </row>
    <row r="49" spans="1:16" ht="30" x14ac:dyDescent="0.25">
      <c r="A49" s="51" t="s">
        <v>109</v>
      </c>
      <c r="B49" s="24" t="s">
        <v>110</v>
      </c>
      <c r="C49" s="51" t="s">
        <v>111</v>
      </c>
      <c r="D49" s="51" t="s">
        <v>112</v>
      </c>
      <c r="E49" s="51" t="s">
        <v>113</v>
      </c>
      <c r="F49" s="51" t="s">
        <v>114</v>
      </c>
      <c r="G49" s="51">
        <f>ROUND((100*(206423-33453)/33453),2)</f>
        <v>517.04999999999995</v>
      </c>
      <c r="H49" s="51" t="s">
        <v>112</v>
      </c>
      <c r="I49" s="51" t="s">
        <v>112</v>
      </c>
      <c r="J49" s="51" t="s">
        <v>112</v>
      </c>
      <c r="K49" s="51" t="s">
        <v>112</v>
      </c>
      <c r="L49" s="51" t="s">
        <v>112</v>
      </c>
      <c r="M49" s="51" t="s">
        <v>112</v>
      </c>
      <c r="N49" s="51" t="s">
        <v>112</v>
      </c>
      <c r="O49" s="51" t="s">
        <v>112</v>
      </c>
      <c r="P49" s="51" t="s">
        <v>112</v>
      </c>
    </row>
    <row r="50" spans="1:16" x14ac:dyDescent="0.25">
      <c r="A50" s="51"/>
      <c r="B50" s="51"/>
      <c r="C50" s="51"/>
      <c r="D50" s="51"/>
      <c r="E50" s="51"/>
      <c r="F50" s="51"/>
      <c r="G50" s="51"/>
      <c r="H50" s="51"/>
      <c r="I50" s="51"/>
      <c r="J50" s="51"/>
      <c r="K50" s="51"/>
      <c r="L50" s="51"/>
      <c r="M50" s="51"/>
      <c r="N50" s="51"/>
      <c r="O50" s="51"/>
      <c r="P50" s="51"/>
    </row>
    <row r="51" spans="1:16" x14ac:dyDescent="0.25">
      <c r="A51" s="51"/>
      <c r="B51" s="51"/>
      <c r="C51" s="51"/>
      <c r="D51" s="51"/>
      <c r="E51" s="51"/>
      <c r="F51" s="51"/>
      <c r="G51" s="51"/>
      <c r="H51" s="51"/>
      <c r="I51" s="51"/>
      <c r="J51" s="51"/>
      <c r="K51" s="51"/>
      <c r="L51" s="51"/>
      <c r="M51" s="51"/>
      <c r="N51" s="51"/>
      <c r="O51" s="51"/>
      <c r="P51" s="51"/>
    </row>
    <row r="52" spans="1:16" s="44" customFormat="1" ht="15" x14ac:dyDescent="0.25">
      <c r="A52" s="45" t="s">
        <v>115</v>
      </c>
      <c r="B52" s="45"/>
      <c r="C52" s="45"/>
    </row>
    <row r="53" spans="1:16" s="44" customFormat="1" ht="15" x14ac:dyDescent="0.25">
      <c r="A53" s="45" t="s">
        <v>116</v>
      </c>
      <c r="B53" s="45"/>
      <c r="C53" s="45"/>
    </row>
    <row r="54" spans="1:16" s="44" customFormat="1" ht="15" x14ac:dyDescent="0.25">
      <c r="A54" s="45" t="s">
        <v>117</v>
      </c>
      <c r="B54" s="45"/>
      <c r="C54" s="45"/>
    </row>
    <row r="55" spans="1:16" s="44" customFormat="1" ht="15" x14ac:dyDescent="0.25">
      <c r="A55" s="45" t="s">
        <v>118</v>
      </c>
      <c r="B55" s="45"/>
      <c r="C55" s="45"/>
    </row>
    <row r="58" spans="1:16" x14ac:dyDescent="0.25">
      <c r="A58" s="52" t="s">
        <v>119</v>
      </c>
      <c r="B58" s="53"/>
      <c r="C58" s="54"/>
    </row>
    <row r="59" spans="1:16" s="57" customFormat="1" ht="409.5" x14ac:dyDescent="0.3">
      <c r="A59" s="55" t="s">
        <v>120</v>
      </c>
      <c r="B59" s="55" t="s">
        <v>121</v>
      </c>
      <c r="C59" s="56"/>
    </row>
    <row r="60" spans="1:16" s="57" customFormat="1" ht="150" x14ac:dyDescent="0.3">
      <c r="A60" s="55" t="s">
        <v>122</v>
      </c>
      <c r="B60" s="55" t="s">
        <v>123</v>
      </c>
      <c r="C60" s="56"/>
    </row>
  </sheetData>
  <mergeCells count="10">
    <mergeCell ref="C47:G47"/>
    <mergeCell ref="H47:P47"/>
    <mergeCell ref="B15:O15"/>
    <mergeCell ref="B16:C16"/>
    <mergeCell ref="D16:E16"/>
    <mergeCell ref="F16:G16"/>
    <mergeCell ref="H16:I16"/>
    <mergeCell ref="J16:K16"/>
    <mergeCell ref="L16:M16"/>
    <mergeCell ref="N16:O16"/>
  </mergeCells>
  <pageMargins left="0.70833333333333304" right="0.70833333333333304" top="0.74791666666666701" bottom="0.74791666666666701" header="0.51180555555555496" footer="0.51180555555555496"/>
  <pageSetup paperSize="9" firstPageNumber="0" orientation="landscape"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72"/>
  <sheetViews>
    <sheetView topLeftCell="A4" zoomScale="85" zoomScaleNormal="85" workbookViewId="0">
      <selection activeCell="P39" sqref="P39"/>
    </sheetView>
  </sheetViews>
  <sheetFormatPr defaultColWidth="8.85546875" defaultRowHeight="16.5" x14ac:dyDescent="0.3"/>
  <cols>
    <col min="1" max="1" width="17.140625" style="12" customWidth="1"/>
    <col min="2" max="2" width="18.28515625" style="12" customWidth="1"/>
    <col min="3" max="3" width="17.7109375" style="12" customWidth="1"/>
    <col min="4" max="4" width="21.42578125" style="12" customWidth="1"/>
    <col min="5" max="5" width="14.28515625" style="12" customWidth="1"/>
    <col min="6" max="6" width="14.5703125" style="12" customWidth="1"/>
    <col min="7" max="7" width="22.5703125" style="12" customWidth="1"/>
    <col min="8" max="8" width="15.5703125" style="12" customWidth="1"/>
    <col min="9" max="9" width="17.85546875" style="12" customWidth="1"/>
    <col min="10" max="10" width="14.42578125" style="12" customWidth="1"/>
    <col min="11" max="11" width="15.5703125" style="12" customWidth="1"/>
    <col min="12" max="13" width="15.28515625" style="12" customWidth="1"/>
    <col min="14" max="14" width="15.140625" style="12" customWidth="1"/>
    <col min="15" max="15" width="14.85546875" style="12" customWidth="1"/>
    <col min="16" max="16" width="15.28515625" style="12" customWidth="1"/>
    <col min="17" max="17" width="15.140625" style="12" customWidth="1"/>
    <col min="18" max="18" width="16.140625" style="12" customWidth="1"/>
    <col min="19" max="19" width="17.7109375" style="12" customWidth="1"/>
    <col min="20" max="1022" width="8.85546875" style="12"/>
    <col min="1023" max="1024" width="11.5703125" customWidth="1"/>
  </cols>
  <sheetData>
    <row r="1" spans="1:1024" ht="18" x14ac:dyDescent="0.3">
      <c r="A1" s="58" t="s">
        <v>124</v>
      </c>
      <c r="B1" s="58"/>
      <c r="C1" s="58"/>
      <c r="D1" s="4"/>
      <c r="E1" s="4"/>
      <c r="F1" s="4"/>
      <c r="G1" s="4"/>
      <c r="H1" s="4"/>
      <c r="I1" s="4"/>
      <c r="J1" s="4"/>
      <c r="K1" s="4"/>
      <c r="L1" s="4"/>
      <c r="M1" s="4"/>
    </row>
    <row r="2" spans="1:1024" ht="18" x14ac:dyDescent="0.3">
      <c r="A2" s="26" t="s">
        <v>125</v>
      </c>
      <c r="B2" s="58"/>
      <c r="C2" s="58"/>
      <c r="D2" s="4"/>
      <c r="E2" s="4"/>
      <c r="F2" s="4"/>
      <c r="G2" s="4"/>
      <c r="H2" s="4"/>
      <c r="I2" s="4"/>
      <c r="J2" s="4"/>
      <c r="K2" s="4"/>
      <c r="L2" s="4"/>
      <c r="M2" s="4"/>
    </row>
    <row r="3" spans="1:1024" ht="18" x14ac:dyDescent="0.3">
      <c r="A3" s="26" t="s">
        <v>44</v>
      </c>
      <c r="B3" s="58"/>
      <c r="C3" s="58"/>
      <c r="D3" s="4"/>
      <c r="E3" s="4"/>
      <c r="F3" s="4"/>
      <c r="G3" s="4"/>
      <c r="H3" s="4"/>
      <c r="I3" s="4"/>
      <c r="J3" s="4"/>
      <c r="K3" s="4"/>
      <c r="L3" s="4"/>
      <c r="M3" s="4"/>
    </row>
    <row r="4" spans="1:1024" s="27" customFormat="1" ht="15.75" x14ac:dyDescent="0.3">
      <c r="A4" s="26" t="s">
        <v>45</v>
      </c>
      <c r="AMI4"/>
      <c r="AMJ4"/>
    </row>
    <row r="5" spans="1:1024" s="29" customFormat="1" x14ac:dyDescent="0.25">
      <c r="A5" s="28" t="s">
        <v>126</v>
      </c>
      <c r="AMI5"/>
      <c r="AMJ5"/>
    </row>
    <row r="6" spans="1:1024" ht="60" customHeight="1" x14ac:dyDescent="0.3">
      <c r="A6" s="30" t="s">
        <v>47</v>
      </c>
      <c r="B6" s="30" t="s">
        <v>48</v>
      </c>
      <c r="C6" s="59" t="s">
        <v>127</v>
      </c>
      <c r="D6" s="59" t="s">
        <v>128</v>
      </c>
      <c r="F6" s="60"/>
      <c r="G6" s="60"/>
      <c r="H6" s="60"/>
      <c r="I6" s="60"/>
      <c r="J6" s="60"/>
      <c r="K6" s="60"/>
      <c r="L6" s="60"/>
      <c r="M6" s="60"/>
    </row>
    <row r="7" spans="1:1024" ht="26.45" customHeight="1" x14ac:dyDescent="0.3">
      <c r="A7" s="32">
        <v>44105</v>
      </c>
      <c r="B7" s="33" t="s">
        <v>22</v>
      </c>
      <c r="C7" s="61">
        <v>1888</v>
      </c>
      <c r="D7" s="61">
        <v>0</v>
      </c>
      <c r="F7" s="60"/>
      <c r="G7" s="60"/>
      <c r="H7" s="60"/>
      <c r="I7" s="60"/>
      <c r="J7" s="60"/>
      <c r="K7" s="60"/>
      <c r="L7" s="60"/>
      <c r="M7" s="60"/>
    </row>
    <row r="8" spans="1:1024" x14ac:dyDescent="0.3">
      <c r="A8" s="60"/>
      <c r="B8" s="60"/>
      <c r="C8" s="60"/>
      <c r="D8" s="60"/>
      <c r="E8" s="60"/>
      <c r="F8" s="60"/>
      <c r="G8" s="60"/>
    </row>
    <row r="9" spans="1:1024" ht="75" x14ac:dyDescent="0.3">
      <c r="A9" s="36" t="s">
        <v>50</v>
      </c>
      <c r="B9" s="40" t="s">
        <v>129</v>
      </c>
      <c r="C9" s="40" t="s">
        <v>130</v>
      </c>
      <c r="D9" s="40" t="s">
        <v>131</v>
      </c>
      <c r="E9" s="62" t="s">
        <v>132</v>
      </c>
      <c r="F9" s="62" t="s">
        <v>133</v>
      </c>
      <c r="G9" s="37" t="s">
        <v>134</v>
      </c>
      <c r="H9" s="37" t="s">
        <v>135</v>
      </c>
    </row>
    <row r="10" spans="1:1024" ht="30" x14ac:dyDescent="0.3">
      <c r="A10" s="63" t="s">
        <v>69</v>
      </c>
      <c r="B10" s="63" t="s">
        <v>136</v>
      </c>
      <c r="C10" s="63" t="s">
        <v>137</v>
      </c>
      <c r="D10" s="63" t="s">
        <v>138</v>
      </c>
      <c r="E10" s="64">
        <v>307</v>
      </c>
      <c r="F10" s="64">
        <v>307</v>
      </c>
      <c r="G10" s="64">
        <v>0</v>
      </c>
      <c r="H10" s="64">
        <v>13.897</v>
      </c>
    </row>
    <row r="11" spans="1:1024" ht="30" x14ac:dyDescent="0.3">
      <c r="A11" s="63" t="s">
        <v>70</v>
      </c>
      <c r="B11" s="63" t="s">
        <v>136</v>
      </c>
      <c r="C11" s="63" t="s">
        <v>137</v>
      </c>
      <c r="D11" s="63" t="s">
        <v>138</v>
      </c>
      <c r="E11" s="64">
        <v>357</v>
      </c>
      <c r="F11" s="64">
        <v>357</v>
      </c>
      <c r="G11" s="64">
        <v>0</v>
      </c>
      <c r="H11" s="64">
        <v>24.600999999999999</v>
      </c>
    </row>
    <row r="12" spans="1:1024" ht="30" x14ac:dyDescent="0.3">
      <c r="A12" s="63" t="s">
        <v>71</v>
      </c>
      <c r="B12" s="63" t="s">
        <v>136</v>
      </c>
      <c r="C12" s="63" t="s">
        <v>137</v>
      </c>
      <c r="D12" s="63" t="s">
        <v>138</v>
      </c>
      <c r="E12" s="64">
        <v>651</v>
      </c>
      <c r="F12" s="64">
        <v>651</v>
      </c>
      <c r="G12" s="64">
        <v>0</v>
      </c>
      <c r="H12" s="64">
        <v>41.152999999999999</v>
      </c>
    </row>
    <row r="13" spans="1:1024" ht="30" x14ac:dyDescent="0.3">
      <c r="A13" s="63" t="s">
        <v>79</v>
      </c>
      <c r="B13" s="63" t="s">
        <v>136</v>
      </c>
      <c r="C13" s="63" t="s">
        <v>137</v>
      </c>
      <c r="D13" s="63" t="s">
        <v>138</v>
      </c>
      <c r="E13" s="64">
        <v>306</v>
      </c>
      <c r="F13" s="64">
        <v>306</v>
      </c>
      <c r="G13" s="64">
        <v>0</v>
      </c>
      <c r="H13" s="64">
        <v>19.701000000000001</v>
      </c>
    </row>
    <row r="14" spans="1:1024" ht="30" x14ac:dyDescent="0.3">
      <c r="A14" s="63" t="s">
        <v>139</v>
      </c>
      <c r="B14" s="63" t="s">
        <v>136</v>
      </c>
      <c r="C14" s="63" t="s">
        <v>137</v>
      </c>
      <c r="D14" s="63" t="s">
        <v>138</v>
      </c>
      <c r="E14" s="64">
        <v>119</v>
      </c>
      <c r="F14" s="64">
        <v>119</v>
      </c>
      <c r="G14" s="64">
        <v>0</v>
      </c>
      <c r="H14" s="64">
        <v>22.263000000000002</v>
      </c>
    </row>
    <row r="15" spans="1:1024" ht="30" x14ac:dyDescent="0.3">
      <c r="A15" s="63" t="s">
        <v>67</v>
      </c>
      <c r="B15" s="63" t="s">
        <v>136</v>
      </c>
      <c r="C15" s="63" t="s">
        <v>137</v>
      </c>
      <c r="D15" s="63" t="s">
        <v>138</v>
      </c>
      <c r="E15" s="64">
        <v>3</v>
      </c>
      <c r="F15" s="64">
        <v>3</v>
      </c>
      <c r="G15" s="64">
        <v>0</v>
      </c>
      <c r="H15" s="64">
        <v>0.91500000000000004</v>
      </c>
    </row>
    <row r="16" spans="1:1024" ht="30" x14ac:dyDescent="0.3">
      <c r="A16" s="63" t="s">
        <v>68</v>
      </c>
      <c r="B16" s="63" t="s">
        <v>136</v>
      </c>
      <c r="C16" s="63" t="s">
        <v>137</v>
      </c>
      <c r="D16" s="63" t="s">
        <v>138</v>
      </c>
      <c r="E16" s="64">
        <v>4</v>
      </c>
      <c r="F16" s="64">
        <v>4</v>
      </c>
      <c r="G16" s="64">
        <v>0</v>
      </c>
      <c r="H16" s="64">
        <v>99.212000000000003</v>
      </c>
    </row>
    <row r="17" spans="1:17" ht="30" x14ac:dyDescent="0.3">
      <c r="A17" s="63" t="s">
        <v>73</v>
      </c>
      <c r="B17" s="63" t="s">
        <v>136</v>
      </c>
      <c r="C17" s="63" t="s">
        <v>137</v>
      </c>
      <c r="D17" s="63" t="s">
        <v>138</v>
      </c>
      <c r="E17" s="64">
        <v>15</v>
      </c>
      <c r="F17" s="64">
        <v>15</v>
      </c>
      <c r="G17" s="64">
        <v>0</v>
      </c>
      <c r="H17" s="64">
        <v>1111.636</v>
      </c>
    </row>
    <row r="18" spans="1:17" ht="30" x14ac:dyDescent="0.3">
      <c r="A18" s="63" t="s">
        <v>72</v>
      </c>
      <c r="B18" s="63" t="s">
        <v>136</v>
      </c>
      <c r="C18" s="63" t="s">
        <v>137</v>
      </c>
      <c r="D18" s="63" t="s">
        <v>138</v>
      </c>
      <c r="E18" s="64">
        <v>21</v>
      </c>
      <c r="F18" s="64">
        <v>21</v>
      </c>
      <c r="G18" s="64">
        <v>0</v>
      </c>
      <c r="H18" s="64">
        <v>112.40300000000001</v>
      </c>
    </row>
    <row r="19" spans="1:17" ht="30" x14ac:dyDescent="0.3">
      <c r="A19" s="63" t="s">
        <v>75</v>
      </c>
      <c r="B19" s="63" t="s">
        <v>136</v>
      </c>
      <c r="C19" s="63" t="s">
        <v>137</v>
      </c>
      <c r="D19" s="63" t="s">
        <v>138</v>
      </c>
      <c r="E19" s="64">
        <v>2</v>
      </c>
      <c r="F19" s="64">
        <v>2</v>
      </c>
      <c r="G19" s="64">
        <v>0</v>
      </c>
      <c r="H19" s="64" t="s">
        <v>140</v>
      </c>
    </row>
    <row r="20" spans="1:17" ht="30" x14ac:dyDescent="0.3">
      <c r="A20" s="63" t="s">
        <v>141</v>
      </c>
      <c r="B20" s="63" t="s">
        <v>136</v>
      </c>
      <c r="C20" s="63" t="s">
        <v>137</v>
      </c>
      <c r="D20" s="63" t="s">
        <v>138</v>
      </c>
      <c r="E20" s="64">
        <v>23</v>
      </c>
      <c r="F20" s="64">
        <v>23</v>
      </c>
      <c r="G20" s="64">
        <v>0</v>
      </c>
      <c r="H20" s="64">
        <v>0.109</v>
      </c>
    </row>
    <row r="21" spans="1:17" ht="30" x14ac:dyDescent="0.3">
      <c r="A21" s="63" t="s">
        <v>76</v>
      </c>
      <c r="B21" s="63" t="s">
        <v>136</v>
      </c>
      <c r="C21" s="63" t="s">
        <v>137</v>
      </c>
      <c r="D21" s="63" t="s">
        <v>138</v>
      </c>
      <c r="E21" s="64">
        <v>14</v>
      </c>
      <c r="F21" s="64">
        <v>14</v>
      </c>
      <c r="G21" s="64">
        <v>0</v>
      </c>
      <c r="H21" s="64">
        <v>110.414</v>
      </c>
    </row>
    <row r="22" spans="1:17" ht="120" x14ac:dyDescent="0.3">
      <c r="A22" s="63" t="s">
        <v>142</v>
      </c>
      <c r="B22" s="63" t="s">
        <v>136</v>
      </c>
      <c r="C22" s="63" t="s">
        <v>143</v>
      </c>
      <c r="D22" s="63" t="s">
        <v>138</v>
      </c>
      <c r="E22" s="64">
        <v>64</v>
      </c>
      <c r="F22" s="64">
        <v>64</v>
      </c>
      <c r="G22" s="64">
        <v>0</v>
      </c>
      <c r="H22" s="64">
        <v>109</v>
      </c>
    </row>
    <row r="24" spans="1:17" ht="17.45" customHeight="1" x14ac:dyDescent="0.35">
      <c r="B24" s="140" t="s">
        <v>56</v>
      </c>
      <c r="C24" s="140"/>
      <c r="D24" s="140"/>
      <c r="E24" s="140"/>
      <c r="F24" s="140"/>
      <c r="G24" s="140"/>
      <c r="H24" s="140"/>
      <c r="I24" s="140"/>
      <c r="J24" s="140"/>
      <c r="K24" s="140"/>
      <c r="L24" s="140"/>
      <c r="M24" s="140"/>
      <c r="N24" s="140"/>
      <c r="O24" s="140"/>
      <c r="P24" s="140"/>
      <c r="Q24" s="140"/>
    </row>
    <row r="25" spans="1:17" ht="15" customHeight="1" x14ac:dyDescent="0.3">
      <c r="B25" s="139" t="s">
        <v>57</v>
      </c>
      <c r="C25" s="139"/>
      <c r="D25" s="139" t="s">
        <v>58</v>
      </c>
      <c r="E25" s="139"/>
      <c r="F25" s="139" t="s">
        <v>59</v>
      </c>
      <c r="G25" s="139"/>
      <c r="H25" s="139" t="s">
        <v>60</v>
      </c>
      <c r="I25" s="139"/>
      <c r="J25" s="139" t="s">
        <v>61</v>
      </c>
      <c r="K25" s="139"/>
      <c r="L25" s="139" t="s">
        <v>62</v>
      </c>
      <c r="M25" s="139"/>
      <c r="N25" s="139" t="s">
        <v>63</v>
      </c>
      <c r="O25" s="139"/>
      <c r="P25" s="141" t="s">
        <v>144</v>
      </c>
      <c r="Q25" s="141"/>
    </row>
    <row r="26" spans="1:17" ht="60" x14ac:dyDescent="0.3">
      <c r="A26" s="36" t="s">
        <v>50</v>
      </c>
      <c r="B26" s="41" t="s">
        <v>145</v>
      </c>
      <c r="C26" s="41" t="s">
        <v>146</v>
      </c>
      <c r="D26" s="41" t="s">
        <v>145</v>
      </c>
      <c r="E26" s="41" t="s">
        <v>146</v>
      </c>
      <c r="F26" s="41" t="s">
        <v>145</v>
      </c>
      <c r="G26" s="41" t="s">
        <v>146</v>
      </c>
      <c r="H26" s="41" t="s">
        <v>145</v>
      </c>
      <c r="I26" s="41" t="s">
        <v>146</v>
      </c>
      <c r="J26" s="41" t="s">
        <v>145</v>
      </c>
      <c r="K26" s="41" t="s">
        <v>146</v>
      </c>
      <c r="L26" s="41" t="s">
        <v>145</v>
      </c>
      <c r="M26" s="41" t="s">
        <v>146</v>
      </c>
      <c r="N26" s="41" t="s">
        <v>145</v>
      </c>
      <c r="O26" s="41" t="s">
        <v>146</v>
      </c>
      <c r="P26" s="41" t="s">
        <v>145</v>
      </c>
      <c r="Q26" s="41" t="s">
        <v>146</v>
      </c>
    </row>
    <row r="27" spans="1:17" x14ac:dyDescent="0.3">
      <c r="A27" s="63" t="s">
        <v>69</v>
      </c>
      <c r="B27" s="51">
        <v>51</v>
      </c>
      <c r="C27" s="51">
        <v>0</v>
      </c>
      <c r="D27" s="51">
        <v>49</v>
      </c>
      <c r="E27" s="51">
        <v>0</v>
      </c>
      <c r="F27" s="51">
        <v>51</v>
      </c>
      <c r="G27" s="51">
        <v>0</v>
      </c>
      <c r="H27" s="51">
        <v>51</v>
      </c>
      <c r="I27" s="51">
        <v>0</v>
      </c>
      <c r="J27" s="51">
        <v>51</v>
      </c>
      <c r="K27" s="51">
        <v>0</v>
      </c>
      <c r="L27" s="51">
        <v>51</v>
      </c>
      <c r="M27" s="51">
        <v>0</v>
      </c>
      <c r="N27" s="51">
        <v>0</v>
      </c>
      <c r="O27" s="51">
        <v>0</v>
      </c>
      <c r="P27" s="65">
        <v>3</v>
      </c>
      <c r="Q27" s="51">
        <v>0</v>
      </c>
    </row>
    <row r="28" spans="1:17" x14ac:dyDescent="0.3">
      <c r="A28" s="63" t="s">
        <v>70</v>
      </c>
      <c r="B28" s="51">
        <v>51</v>
      </c>
      <c r="C28" s="51">
        <v>0</v>
      </c>
      <c r="D28" s="51">
        <v>49</v>
      </c>
      <c r="E28" s="51">
        <v>0</v>
      </c>
      <c r="F28" s="51">
        <v>51</v>
      </c>
      <c r="G28" s="51">
        <v>0</v>
      </c>
      <c r="H28" s="51">
        <v>51</v>
      </c>
      <c r="I28" s="51">
        <v>0</v>
      </c>
      <c r="J28" s="51">
        <v>51</v>
      </c>
      <c r="K28" s="51">
        <v>0</v>
      </c>
      <c r="L28" s="51">
        <v>102</v>
      </c>
      <c r="M28" s="51">
        <v>0</v>
      </c>
      <c r="N28" s="51">
        <v>0</v>
      </c>
      <c r="O28" s="51">
        <v>0</v>
      </c>
      <c r="P28" s="65">
        <v>2</v>
      </c>
      <c r="Q28" s="51">
        <v>0</v>
      </c>
    </row>
    <row r="29" spans="1:17" x14ac:dyDescent="0.3">
      <c r="A29" s="63" t="s">
        <v>71</v>
      </c>
      <c r="B29" s="51">
        <v>105</v>
      </c>
      <c r="C29" s="51">
        <v>0</v>
      </c>
      <c r="D29" s="51">
        <v>49</v>
      </c>
      <c r="E29" s="51">
        <v>0</v>
      </c>
      <c r="F29" s="51">
        <v>159</v>
      </c>
      <c r="G29" s="51">
        <v>0</v>
      </c>
      <c r="H29" s="51">
        <v>107</v>
      </c>
      <c r="I29" s="51">
        <v>0</v>
      </c>
      <c r="J29" s="51">
        <v>111</v>
      </c>
      <c r="K29" s="51">
        <v>0</v>
      </c>
      <c r="L29" s="51">
        <v>109</v>
      </c>
      <c r="M29" s="51">
        <v>0</v>
      </c>
      <c r="N29" s="51">
        <v>0</v>
      </c>
      <c r="O29" s="51">
        <v>0</v>
      </c>
      <c r="P29" s="65">
        <v>11</v>
      </c>
      <c r="Q29" s="51">
        <v>0</v>
      </c>
    </row>
    <row r="30" spans="1:17" x14ac:dyDescent="0.3">
      <c r="A30" s="63" t="s">
        <v>79</v>
      </c>
      <c r="B30" s="51">
        <v>51</v>
      </c>
      <c r="C30" s="51">
        <v>0</v>
      </c>
      <c r="D30" s="51">
        <v>49</v>
      </c>
      <c r="E30" s="51">
        <v>0</v>
      </c>
      <c r="F30" s="51">
        <v>51</v>
      </c>
      <c r="G30" s="51">
        <v>0</v>
      </c>
      <c r="H30" s="51">
        <v>51</v>
      </c>
      <c r="I30" s="51">
        <v>0</v>
      </c>
      <c r="J30" s="51">
        <v>51</v>
      </c>
      <c r="K30" s="51">
        <v>0</v>
      </c>
      <c r="L30" s="51">
        <v>51</v>
      </c>
      <c r="M30" s="51">
        <v>0</v>
      </c>
      <c r="N30" s="51">
        <v>0</v>
      </c>
      <c r="O30" s="51">
        <v>0</v>
      </c>
      <c r="P30" s="65">
        <v>2</v>
      </c>
      <c r="Q30" s="51">
        <v>0</v>
      </c>
    </row>
    <row r="31" spans="1:17" x14ac:dyDescent="0.3">
      <c r="A31" s="63" t="s">
        <v>139</v>
      </c>
      <c r="B31" s="51">
        <v>20</v>
      </c>
      <c r="C31" s="51">
        <v>0</v>
      </c>
      <c r="D31" s="51">
        <v>19</v>
      </c>
      <c r="E31" s="51">
        <v>0</v>
      </c>
      <c r="F31" s="51">
        <v>20</v>
      </c>
      <c r="G31" s="51">
        <v>0</v>
      </c>
      <c r="H31" s="51">
        <v>20</v>
      </c>
      <c r="I31" s="51">
        <v>0</v>
      </c>
      <c r="J31" s="51">
        <v>20</v>
      </c>
      <c r="K31" s="51">
        <v>0</v>
      </c>
      <c r="L31" s="51">
        <v>20</v>
      </c>
      <c r="M31" s="51">
        <v>0</v>
      </c>
      <c r="N31" s="51">
        <v>0</v>
      </c>
      <c r="O31" s="51">
        <v>0</v>
      </c>
      <c r="P31" s="65">
        <v>0</v>
      </c>
      <c r="Q31" s="51">
        <v>0</v>
      </c>
    </row>
    <row r="32" spans="1:17" x14ac:dyDescent="0.3">
      <c r="A32" s="63" t="s">
        <v>67</v>
      </c>
      <c r="B32" s="51">
        <v>0</v>
      </c>
      <c r="C32" s="51">
        <v>0</v>
      </c>
      <c r="D32" s="51">
        <v>0</v>
      </c>
      <c r="E32" s="51">
        <v>0</v>
      </c>
      <c r="F32" s="51">
        <v>0</v>
      </c>
      <c r="G32" s="51">
        <v>0</v>
      </c>
      <c r="H32" s="51">
        <v>0</v>
      </c>
      <c r="I32" s="51">
        <v>0</v>
      </c>
      <c r="J32" s="51">
        <v>0</v>
      </c>
      <c r="K32" s="51">
        <v>0</v>
      </c>
      <c r="L32" s="51">
        <v>0</v>
      </c>
      <c r="M32" s="51">
        <v>0</v>
      </c>
      <c r="N32" s="51">
        <v>0</v>
      </c>
      <c r="O32" s="51">
        <v>0</v>
      </c>
      <c r="P32" s="65">
        <v>3</v>
      </c>
      <c r="Q32" s="51">
        <v>0</v>
      </c>
    </row>
    <row r="33" spans="1:1024" x14ac:dyDescent="0.3">
      <c r="A33" s="63" t="s">
        <v>68</v>
      </c>
      <c r="B33" s="51">
        <v>0</v>
      </c>
      <c r="C33" s="51">
        <v>0</v>
      </c>
      <c r="D33" s="51">
        <v>0</v>
      </c>
      <c r="E33" s="51">
        <v>0</v>
      </c>
      <c r="F33" s="51">
        <v>0</v>
      </c>
      <c r="G33" s="51">
        <v>0</v>
      </c>
      <c r="H33" s="51">
        <v>0</v>
      </c>
      <c r="I33" s="51">
        <v>0</v>
      </c>
      <c r="J33" s="51">
        <v>0</v>
      </c>
      <c r="K33" s="51">
        <v>0</v>
      </c>
      <c r="L33" s="51">
        <v>0</v>
      </c>
      <c r="M33" s="51">
        <v>0</v>
      </c>
      <c r="N33" s="51">
        <v>0</v>
      </c>
      <c r="O33" s="51">
        <v>0</v>
      </c>
      <c r="P33" s="65">
        <v>4</v>
      </c>
      <c r="Q33" s="51">
        <v>0</v>
      </c>
    </row>
    <row r="34" spans="1:1024" x14ac:dyDescent="0.3">
      <c r="A34" s="63" t="s">
        <v>73</v>
      </c>
      <c r="B34" s="51">
        <v>0</v>
      </c>
      <c r="C34" s="51">
        <v>0</v>
      </c>
      <c r="D34" s="51">
        <v>0</v>
      </c>
      <c r="E34" s="51">
        <v>0</v>
      </c>
      <c r="F34" s="51">
        <v>0</v>
      </c>
      <c r="G34" s="51">
        <v>0</v>
      </c>
      <c r="H34" s="51">
        <v>0</v>
      </c>
      <c r="I34" s="51">
        <v>0</v>
      </c>
      <c r="J34" s="51">
        <v>0</v>
      </c>
      <c r="K34" s="51">
        <v>0</v>
      </c>
      <c r="L34" s="51">
        <v>0</v>
      </c>
      <c r="M34" s="51">
        <v>0</v>
      </c>
      <c r="N34" s="51">
        <v>0</v>
      </c>
      <c r="O34" s="51">
        <v>0</v>
      </c>
      <c r="P34" s="65">
        <v>15</v>
      </c>
      <c r="Q34" s="51">
        <v>0</v>
      </c>
    </row>
    <row r="35" spans="1:1024" x14ac:dyDescent="0.3">
      <c r="A35" s="63" t="s">
        <v>72</v>
      </c>
      <c r="B35" s="51">
        <v>1</v>
      </c>
      <c r="C35" s="51">
        <v>0</v>
      </c>
      <c r="D35" s="51">
        <v>1</v>
      </c>
      <c r="E35" s="51">
        <v>0</v>
      </c>
      <c r="F35" s="51">
        <v>1</v>
      </c>
      <c r="G35" s="51">
        <v>0</v>
      </c>
      <c r="H35" s="51">
        <v>1</v>
      </c>
      <c r="I35" s="51">
        <v>0</v>
      </c>
      <c r="J35" s="51">
        <v>1</v>
      </c>
      <c r="K35" s="51">
        <v>0</v>
      </c>
      <c r="L35" s="51">
        <v>1</v>
      </c>
      <c r="M35" s="51">
        <v>0</v>
      </c>
      <c r="N35" s="51">
        <v>0</v>
      </c>
      <c r="O35" s="51">
        <v>0</v>
      </c>
      <c r="P35" s="65">
        <v>15</v>
      </c>
      <c r="Q35" s="51">
        <v>0</v>
      </c>
    </row>
    <row r="36" spans="1:1024" x14ac:dyDescent="0.3">
      <c r="A36" s="63" t="s">
        <v>75</v>
      </c>
      <c r="B36" s="51">
        <v>0</v>
      </c>
      <c r="C36" s="51">
        <v>0</v>
      </c>
      <c r="D36" s="51">
        <v>0</v>
      </c>
      <c r="E36" s="51">
        <v>0</v>
      </c>
      <c r="F36" s="51">
        <v>0</v>
      </c>
      <c r="G36" s="51">
        <v>0</v>
      </c>
      <c r="H36" s="51">
        <v>0</v>
      </c>
      <c r="I36" s="51">
        <v>0</v>
      </c>
      <c r="J36" s="51">
        <v>0</v>
      </c>
      <c r="K36" s="51">
        <v>0</v>
      </c>
      <c r="L36" s="51">
        <v>0</v>
      </c>
      <c r="M36" s="51">
        <v>0</v>
      </c>
      <c r="N36" s="51">
        <v>0</v>
      </c>
      <c r="O36" s="51">
        <v>0</v>
      </c>
      <c r="P36" s="65">
        <v>2</v>
      </c>
      <c r="Q36" s="51">
        <v>0</v>
      </c>
    </row>
    <row r="37" spans="1:1024" ht="30" x14ac:dyDescent="0.3">
      <c r="A37" s="63" t="s">
        <v>141</v>
      </c>
      <c r="B37" s="51">
        <v>0</v>
      </c>
      <c r="C37" s="51">
        <v>0</v>
      </c>
      <c r="D37" s="51">
        <v>0</v>
      </c>
      <c r="E37" s="51">
        <v>0</v>
      </c>
      <c r="F37" s="51">
        <v>0</v>
      </c>
      <c r="G37" s="51">
        <v>0</v>
      </c>
      <c r="H37" s="51">
        <v>0</v>
      </c>
      <c r="I37" s="51">
        <v>0</v>
      </c>
      <c r="J37" s="51">
        <v>0</v>
      </c>
      <c r="K37" s="51">
        <v>0</v>
      </c>
      <c r="L37" s="51">
        <v>0</v>
      </c>
      <c r="M37" s="51">
        <v>0</v>
      </c>
      <c r="N37" s="51">
        <v>0</v>
      </c>
      <c r="O37" s="51">
        <v>0</v>
      </c>
      <c r="P37" s="65">
        <v>23</v>
      </c>
      <c r="Q37" s="51">
        <v>0</v>
      </c>
    </row>
    <row r="38" spans="1:1024" ht="30" x14ac:dyDescent="0.3">
      <c r="A38" s="63" t="s">
        <v>76</v>
      </c>
      <c r="B38" s="51">
        <v>0</v>
      </c>
      <c r="C38" s="51">
        <v>0</v>
      </c>
      <c r="D38" s="51">
        <v>0</v>
      </c>
      <c r="E38" s="51">
        <v>0</v>
      </c>
      <c r="F38" s="51">
        <v>0</v>
      </c>
      <c r="G38" s="51">
        <v>0</v>
      </c>
      <c r="H38" s="51">
        <v>0</v>
      </c>
      <c r="I38" s="51">
        <v>0</v>
      </c>
      <c r="J38" s="51">
        <v>0</v>
      </c>
      <c r="K38" s="51">
        <v>0</v>
      </c>
      <c r="L38" s="51">
        <v>0</v>
      </c>
      <c r="M38" s="51">
        <v>0</v>
      </c>
      <c r="N38" s="51">
        <v>0</v>
      </c>
      <c r="O38" s="51">
        <v>0</v>
      </c>
      <c r="P38" s="65">
        <v>14</v>
      </c>
      <c r="Q38" s="51">
        <v>0</v>
      </c>
    </row>
    <row r="39" spans="1:1024" ht="120" x14ac:dyDescent="0.3">
      <c r="A39" s="63" t="s">
        <v>142</v>
      </c>
      <c r="B39" s="51">
        <v>0</v>
      </c>
      <c r="C39" s="51">
        <v>0</v>
      </c>
      <c r="D39" s="51">
        <v>0</v>
      </c>
      <c r="E39" s="51">
        <v>0</v>
      </c>
      <c r="F39" s="51">
        <v>0</v>
      </c>
      <c r="G39" s="51">
        <v>0</v>
      </c>
      <c r="H39" s="51">
        <v>0</v>
      </c>
      <c r="I39" s="51">
        <v>0</v>
      </c>
      <c r="J39" s="51">
        <v>0</v>
      </c>
      <c r="K39" s="51">
        <v>0</v>
      </c>
      <c r="L39" s="51">
        <v>0</v>
      </c>
      <c r="M39" s="51">
        <v>0</v>
      </c>
      <c r="N39" s="51">
        <v>0</v>
      </c>
      <c r="O39" s="51">
        <v>0</v>
      </c>
      <c r="P39" s="51">
        <v>64</v>
      </c>
      <c r="Q39" s="51">
        <v>0</v>
      </c>
    </row>
    <row r="40" spans="1:1024" s="67" customFormat="1" ht="15" x14ac:dyDescent="0.25">
      <c r="A40" s="66" t="s">
        <v>147</v>
      </c>
      <c r="AMI40"/>
      <c r="AMJ40"/>
    </row>
    <row r="41" spans="1:1024" x14ac:dyDescent="0.3">
      <c r="A41" s="2" t="s">
        <v>148</v>
      </c>
      <c r="B41" s="2"/>
      <c r="C41" s="2"/>
      <c r="D41" s="68"/>
      <c r="E41" s="68"/>
      <c r="F41" s="68"/>
      <c r="G41" s="68"/>
      <c r="H41" s="68"/>
      <c r="I41" s="68"/>
      <c r="J41" s="68"/>
      <c r="K41" s="68"/>
      <c r="L41" s="68"/>
      <c r="M41" s="68"/>
    </row>
    <row r="42" spans="1:1024" x14ac:dyDescent="0.3">
      <c r="A42" s="2" t="s">
        <v>82</v>
      </c>
      <c r="B42" s="2"/>
      <c r="C42" s="2"/>
      <c r="D42" s="68"/>
      <c r="E42" s="68"/>
      <c r="F42" s="68"/>
      <c r="G42" s="68"/>
      <c r="H42" s="68"/>
      <c r="I42" s="68"/>
      <c r="J42" s="68"/>
      <c r="K42" s="68"/>
      <c r="L42" s="68"/>
      <c r="M42" s="68"/>
    </row>
    <row r="43" spans="1:1024" x14ac:dyDescent="0.3">
      <c r="A43" s="45" t="s">
        <v>149</v>
      </c>
      <c r="B43" s="2"/>
      <c r="C43" s="2"/>
      <c r="D43" s="68"/>
      <c r="E43" s="68"/>
      <c r="F43" s="68"/>
      <c r="G43" s="68"/>
      <c r="H43" s="68"/>
      <c r="I43" s="68"/>
      <c r="J43" s="68"/>
      <c r="K43" s="68"/>
      <c r="L43" s="68"/>
      <c r="M43" s="68"/>
    </row>
    <row r="44" spans="1:1024" x14ac:dyDescent="0.3">
      <c r="A44" s="2" t="s">
        <v>150</v>
      </c>
    </row>
    <row r="45" spans="1:1024" x14ac:dyDescent="0.3">
      <c r="A45" s="45" t="s">
        <v>151</v>
      </c>
      <c r="B45" s="2"/>
      <c r="C45" s="2"/>
      <c r="D45" s="68"/>
      <c r="E45" s="68"/>
      <c r="F45" s="68"/>
      <c r="G45" s="68"/>
      <c r="H45" s="68"/>
      <c r="I45" s="68"/>
      <c r="J45" s="68"/>
      <c r="K45" s="68"/>
      <c r="L45" s="68"/>
      <c r="M45" s="68"/>
    </row>
    <row r="46" spans="1:1024" s="24" customFormat="1" x14ac:dyDescent="0.25">
      <c r="A46" s="45" t="s">
        <v>87</v>
      </c>
      <c r="B46" s="44"/>
      <c r="C46" s="44"/>
      <c r="D46" s="44"/>
      <c r="AMI46"/>
      <c r="AMJ46"/>
    </row>
    <row r="47" spans="1:1024" x14ac:dyDescent="0.3">
      <c r="A47" s="45" t="s">
        <v>88</v>
      </c>
      <c r="B47" s="2"/>
      <c r="C47" s="2"/>
      <c r="D47" s="68"/>
      <c r="E47" s="68"/>
      <c r="F47" s="68"/>
      <c r="G47" s="68"/>
      <c r="H47" s="68"/>
      <c r="I47" s="68"/>
      <c r="J47" s="68"/>
      <c r="K47" s="68"/>
      <c r="L47" s="68"/>
      <c r="M47" s="68"/>
    </row>
    <row r="48" spans="1:1024" x14ac:dyDescent="0.3">
      <c r="A48" s="45" t="s">
        <v>152</v>
      </c>
      <c r="B48" s="69"/>
      <c r="C48" s="69"/>
      <c r="D48" s="69"/>
      <c r="E48" s="69"/>
      <c r="F48" s="69"/>
      <c r="G48" s="69"/>
      <c r="H48" s="69"/>
      <c r="I48" s="69"/>
      <c r="J48" s="69"/>
      <c r="K48" s="69"/>
      <c r="L48" s="69"/>
      <c r="M48" s="69"/>
    </row>
    <row r="49" spans="1:1024" x14ac:dyDescent="0.3">
      <c r="A49" s="69"/>
      <c r="B49" s="69"/>
      <c r="C49" s="69"/>
      <c r="D49" s="69"/>
      <c r="E49" s="69"/>
      <c r="F49" s="69"/>
      <c r="G49" s="69"/>
      <c r="H49" s="69"/>
      <c r="I49" s="69"/>
      <c r="J49" s="69"/>
      <c r="K49" s="69"/>
      <c r="L49" s="69"/>
      <c r="M49" s="69"/>
    </row>
    <row r="50" spans="1:1024" x14ac:dyDescent="0.3">
      <c r="A50" s="69"/>
      <c r="B50" s="69"/>
      <c r="C50" s="69"/>
      <c r="D50" s="69"/>
      <c r="E50" s="69"/>
      <c r="F50" s="69"/>
      <c r="G50" s="69"/>
      <c r="H50" s="69"/>
      <c r="I50" s="69"/>
      <c r="J50" s="69"/>
      <c r="K50" s="69"/>
      <c r="L50" s="69"/>
      <c r="M50" s="69"/>
    </row>
    <row r="51" spans="1:1024" s="29" customFormat="1" x14ac:dyDescent="0.25">
      <c r="A51" s="28" t="s">
        <v>153</v>
      </c>
      <c r="AMI51"/>
      <c r="AMJ51"/>
    </row>
    <row r="52" spans="1:1024" ht="15.6" customHeight="1" x14ac:dyDescent="0.3">
      <c r="A52" s="47" t="s">
        <v>47</v>
      </c>
      <c r="B52" s="30" t="s">
        <v>48</v>
      </c>
      <c r="D52" s="68"/>
      <c r="E52" s="68"/>
      <c r="F52" s="68"/>
      <c r="G52" s="68"/>
      <c r="H52" s="68"/>
      <c r="I52" s="68"/>
      <c r="J52" s="68"/>
      <c r="K52" s="60"/>
      <c r="L52" s="60"/>
      <c r="M52" s="4"/>
    </row>
    <row r="53" spans="1:1024" ht="15.6" customHeight="1" x14ac:dyDescent="0.3">
      <c r="A53" s="32">
        <v>44105</v>
      </c>
      <c r="B53" s="33" t="s">
        <v>22</v>
      </c>
      <c r="D53" s="68"/>
      <c r="E53" s="68"/>
      <c r="F53" s="68"/>
      <c r="G53" s="68"/>
      <c r="H53" s="70"/>
      <c r="I53" s="71"/>
      <c r="J53" s="4"/>
      <c r="K53" s="4"/>
      <c r="M53" s="4"/>
    </row>
    <row r="54" spans="1:1024" ht="15.2" customHeight="1" x14ac:dyDescent="0.3">
      <c r="D54" s="139" t="s">
        <v>154</v>
      </c>
      <c r="E54" s="139"/>
      <c r="F54" s="139"/>
      <c r="G54" s="139"/>
      <c r="H54" s="139"/>
      <c r="I54" s="139" t="s">
        <v>92</v>
      </c>
      <c r="J54" s="139"/>
      <c r="K54" s="139"/>
      <c r="L54" s="139"/>
      <c r="M54" s="139"/>
      <c r="N54" s="139"/>
      <c r="O54" s="139"/>
      <c r="P54" s="139"/>
      <c r="Q54" s="139"/>
    </row>
    <row r="55" spans="1:1024" ht="75" x14ac:dyDescent="0.3">
      <c r="A55" s="36" t="s">
        <v>93</v>
      </c>
      <c r="B55" s="36" t="s">
        <v>94</v>
      </c>
      <c r="C55" s="36" t="s">
        <v>155</v>
      </c>
      <c r="D55" s="41" t="s">
        <v>156</v>
      </c>
      <c r="E55" s="41" t="s">
        <v>96</v>
      </c>
      <c r="F55" s="41" t="s">
        <v>157</v>
      </c>
      <c r="G55" s="41" t="s">
        <v>158</v>
      </c>
      <c r="H55" s="50" t="s">
        <v>159</v>
      </c>
      <c r="I55" s="41" t="s">
        <v>100</v>
      </c>
      <c r="J55" s="41" t="s">
        <v>101</v>
      </c>
      <c r="K55" s="50" t="s">
        <v>160</v>
      </c>
      <c r="L55" s="41" t="s">
        <v>103</v>
      </c>
      <c r="M55" s="41" t="s">
        <v>104</v>
      </c>
      <c r="N55" s="50" t="s">
        <v>161</v>
      </c>
      <c r="O55" s="41" t="s">
        <v>106</v>
      </c>
      <c r="P55" s="41" t="s">
        <v>107</v>
      </c>
      <c r="Q55" s="50" t="s">
        <v>162</v>
      </c>
    </row>
    <row r="56" spans="1:1024" ht="60" x14ac:dyDescent="0.3">
      <c r="A56" s="65" t="s">
        <v>163</v>
      </c>
      <c r="B56" s="65" t="s">
        <v>69</v>
      </c>
      <c r="C56" s="63" t="s">
        <v>164</v>
      </c>
      <c r="D56" s="51">
        <v>44</v>
      </c>
      <c r="E56" s="51" t="s">
        <v>55</v>
      </c>
      <c r="F56" s="51">
        <v>101</v>
      </c>
      <c r="G56" s="51">
        <v>36</v>
      </c>
      <c r="H56" s="72">
        <f>+((F56-G56)/G56)</f>
        <v>1.8055555555555556</v>
      </c>
      <c r="I56" s="51">
        <v>118</v>
      </c>
      <c r="J56" s="51">
        <v>196</v>
      </c>
      <c r="K56" s="72">
        <f>+((I56-J56)/J56)</f>
        <v>-0.39795918367346939</v>
      </c>
      <c r="L56" s="51" t="s">
        <v>140</v>
      </c>
      <c r="M56" s="51" t="s">
        <v>140</v>
      </c>
      <c r="N56" s="51" t="s">
        <v>140</v>
      </c>
      <c r="O56" s="51" t="s">
        <v>140</v>
      </c>
      <c r="P56" s="51" t="s">
        <v>140</v>
      </c>
      <c r="Q56" s="51" t="s">
        <v>140</v>
      </c>
    </row>
    <row r="57" spans="1:1024" ht="60" x14ac:dyDescent="0.3">
      <c r="A57" s="65" t="s">
        <v>163</v>
      </c>
      <c r="B57" s="65" t="s">
        <v>165</v>
      </c>
      <c r="C57" s="63" t="s">
        <v>164</v>
      </c>
      <c r="D57" s="51">
        <v>48</v>
      </c>
      <c r="E57" s="51" t="s">
        <v>55</v>
      </c>
      <c r="F57" s="51">
        <v>78</v>
      </c>
      <c r="G57" s="51">
        <v>8</v>
      </c>
      <c r="H57" s="72">
        <f>+((F57-G57)/G57)</f>
        <v>8.75</v>
      </c>
      <c r="I57" s="51">
        <v>45</v>
      </c>
      <c r="J57" s="51">
        <v>21</v>
      </c>
      <c r="K57" s="72">
        <f>+((I57-J57)/J57)</f>
        <v>1.1428571428571428</v>
      </c>
      <c r="L57" s="51" t="s">
        <v>140</v>
      </c>
      <c r="M57" s="51" t="s">
        <v>140</v>
      </c>
      <c r="N57" s="51" t="s">
        <v>140</v>
      </c>
      <c r="O57" s="51" t="s">
        <v>140</v>
      </c>
      <c r="P57" s="51" t="s">
        <v>140</v>
      </c>
      <c r="Q57" s="51" t="s">
        <v>140</v>
      </c>
    </row>
    <row r="58" spans="1:1024" ht="60" x14ac:dyDescent="0.3">
      <c r="A58" s="65" t="s">
        <v>163</v>
      </c>
      <c r="B58" s="65" t="s">
        <v>71</v>
      </c>
      <c r="C58" s="63" t="s">
        <v>164</v>
      </c>
      <c r="D58" s="51">
        <v>88</v>
      </c>
      <c r="E58" s="51" t="s">
        <v>55</v>
      </c>
      <c r="F58" s="51">
        <v>85</v>
      </c>
      <c r="G58" s="51">
        <v>10</v>
      </c>
      <c r="H58" s="72">
        <f>+((F58-G58)/G58)</f>
        <v>7.5</v>
      </c>
      <c r="I58" s="51">
        <v>63</v>
      </c>
      <c r="J58" s="51">
        <v>103</v>
      </c>
      <c r="K58" s="72">
        <f>+((I58-J58)/J58)</f>
        <v>-0.38834951456310679</v>
      </c>
      <c r="L58" s="51" t="s">
        <v>140</v>
      </c>
      <c r="M58" s="51" t="s">
        <v>140</v>
      </c>
      <c r="N58" s="51" t="s">
        <v>140</v>
      </c>
      <c r="O58" s="51" t="s">
        <v>140</v>
      </c>
      <c r="P58" s="51" t="s">
        <v>140</v>
      </c>
      <c r="Q58" s="51" t="s">
        <v>140</v>
      </c>
    </row>
    <row r="59" spans="1:1024" ht="60" x14ac:dyDescent="0.3">
      <c r="A59" s="65" t="s">
        <v>163</v>
      </c>
      <c r="B59" s="65" t="s">
        <v>79</v>
      </c>
      <c r="C59" s="63" t="s">
        <v>164</v>
      </c>
      <c r="D59" s="51">
        <v>44</v>
      </c>
      <c r="E59" s="51" t="s">
        <v>55</v>
      </c>
      <c r="F59" s="51">
        <v>64</v>
      </c>
      <c r="G59" s="51">
        <v>1</v>
      </c>
      <c r="H59" s="72">
        <f>+((F59-G59)/G59)</f>
        <v>63</v>
      </c>
      <c r="I59" s="51">
        <v>56</v>
      </c>
      <c r="J59" s="51">
        <v>27</v>
      </c>
      <c r="K59" s="72">
        <f>+((I59-J59)/J59)</f>
        <v>1.0740740740740742</v>
      </c>
      <c r="L59" s="51" t="s">
        <v>140</v>
      </c>
      <c r="M59" s="51" t="s">
        <v>140</v>
      </c>
      <c r="N59" s="51" t="s">
        <v>140</v>
      </c>
      <c r="O59" s="51" t="s">
        <v>140</v>
      </c>
      <c r="P59" s="51" t="s">
        <v>140</v>
      </c>
      <c r="Q59" s="51" t="s">
        <v>140</v>
      </c>
    </row>
    <row r="60" spans="1:1024" ht="60" x14ac:dyDescent="0.3">
      <c r="A60" s="65" t="s">
        <v>163</v>
      </c>
      <c r="B60" s="65" t="s">
        <v>67</v>
      </c>
      <c r="C60" s="63" t="s">
        <v>164</v>
      </c>
      <c r="D60" s="51">
        <v>6</v>
      </c>
      <c r="E60" s="51" t="s">
        <v>55</v>
      </c>
      <c r="F60" s="51">
        <v>59</v>
      </c>
      <c r="G60" s="51">
        <v>0</v>
      </c>
      <c r="H60" s="51" t="s">
        <v>55</v>
      </c>
      <c r="I60" s="51" t="s">
        <v>55</v>
      </c>
      <c r="J60" s="51" t="s">
        <v>55</v>
      </c>
      <c r="K60" s="51" t="s">
        <v>55</v>
      </c>
      <c r="L60" s="51" t="s">
        <v>140</v>
      </c>
      <c r="M60" s="51" t="s">
        <v>140</v>
      </c>
      <c r="N60" s="51" t="s">
        <v>140</v>
      </c>
      <c r="O60" s="51" t="s">
        <v>140</v>
      </c>
      <c r="P60" s="51" t="s">
        <v>140</v>
      </c>
      <c r="Q60" s="51" t="s">
        <v>140</v>
      </c>
    </row>
    <row r="61" spans="1:1024" ht="120" x14ac:dyDescent="0.3">
      <c r="A61" s="65" t="s">
        <v>163</v>
      </c>
      <c r="B61" s="65" t="s">
        <v>142</v>
      </c>
      <c r="C61" s="63" t="s">
        <v>164</v>
      </c>
      <c r="D61" s="51">
        <v>70</v>
      </c>
      <c r="E61" s="51" t="s">
        <v>55</v>
      </c>
      <c r="F61" s="51">
        <v>153</v>
      </c>
      <c r="G61" s="51">
        <v>10</v>
      </c>
      <c r="H61" s="72">
        <f>+((F61-G61)/G61)</f>
        <v>14.3</v>
      </c>
      <c r="I61" s="51">
        <v>97</v>
      </c>
      <c r="J61" s="51">
        <v>196</v>
      </c>
      <c r="K61" s="72">
        <f>+((I61-J61)/J61)</f>
        <v>-0.50510204081632648</v>
      </c>
      <c r="L61" s="51" t="s">
        <v>140</v>
      </c>
      <c r="M61" s="51" t="s">
        <v>140</v>
      </c>
      <c r="N61" s="51" t="s">
        <v>140</v>
      </c>
      <c r="O61" s="51" t="s">
        <v>140</v>
      </c>
      <c r="P61" s="51" t="s">
        <v>140</v>
      </c>
      <c r="Q61" s="51" t="s">
        <v>140</v>
      </c>
    </row>
    <row r="62" spans="1:1024" ht="60" x14ac:dyDescent="0.3">
      <c r="A62" s="65" t="s">
        <v>163</v>
      </c>
      <c r="B62" s="65" t="s">
        <v>166</v>
      </c>
      <c r="C62" s="63" t="s">
        <v>164</v>
      </c>
      <c r="D62" s="51">
        <v>15</v>
      </c>
      <c r="E62" s="51" t="s">
        <v>55</v>
      </c>
      <c r="F62" s="51">
        <v>12</v>
      </c>
      <c r="G62" s="51">
        <v>7</v>
      </c>
      <c r="H62" s="72">
        <f>+((F62-G62)/G62)</f>
        <v>0.7142857142857143</v>
      </c>
      <c r="I62" s="51">
        <v>128</v>
      </c>
      <c r="J62" s="51">
        <v>151</v>
      </c>
      <c r="K62" s="72">
        <f>+((I62-J62)/J62)</f>
        <v>-0.15231788079470199</v>
      </c>
      <c r="L62" s="51" t="s">
        <v>140</v>
      </c>
      <c r="M62" s="51" t="s">
        <v>140</v>
      </c>
      <c r="N62" s="51" t="s">
        <v>140</v>
      </c>
      <c r="O62" s="51" t="s">
        <v>140</v>
      </c>
      <c r="P62" s="51" t="s">
        <v>140</v>
      </c>
      <c r="Q62" s="51" t="s">
        <v>140</v>
      </c>
    </row>
    <row r="63" spans="1:1024" ht="60" x14ac:dyDescent="0.3">
      <c r="A63" s="65" t="s">
        <v>163</v>
      </c>
      <c r="B63" s="65" t="s">
        <v>167</v>
      </c>
      <c r="C63" s="63" t="s">
        <v>164</v>
      </c>
      <c r="D63" s="51">
        <v>6</v>
      </c>
      <c r="E63" s="51" t="s">
        <v>55</v>
      </c>
      <c r="F63" s="51">
        <v>12</v>
      </c>
      <c r="G63" s="51">
        <v>1</v>
      </c>
      <c r="H63" s="72">
        <f>+((F63-G63)/G63)</f>
        <v>11</v>
      </c>
      <c r="I63" s="51">
        <v>66</v>
      </c>
      <c r="J63" s="51">
        <v>69</v>
      </c>
      <c r="K63" s="72">
        <f>+((I63-J63)/J63)</f>
        <v>-4.3478260869565216E-2</v>
      </c>
      <c r="L63" s="51" t="s">
        <v>140</v>
      </c>
      <c r="M63" s="51" t="s">
        <v>140</v>
      </c>
      <c r="N63" s="51" t="s">
        <v>140</v>
      </c>
      <c r="O63" s="51" t="s">
        <v>140</v>
      </c>
      <c r="P63" s="51" t="s">
        <v>140</v>
      </c>
      <c r="Q63" s="51" t="s">
        <v>140</v>
      </c>
    </row>
    <row r="64" spans="1:1024" x14ac:dyDescent="0.3">
      <c r="A64" s="45" t="s">
        <v>115</v>
      </c>
      <c r="B64" s="2"/>
      <c r="C64" s="68"/>
      <c r="D64" s="68"/>
      <c r="E64" s="68"/>
      <c r="F64" s="68"/>
      <c r="G64" s="68"/>
      <c r="H64" s="68"/>
      <c r="I64" s="68"/>
      <c r="J64" s="68"/>
      <c r="K64" s="68"/>
      <c r="M64" s="68"/>
    </row>
    <row r="65" spans="1:13" x14ac:dyDescent="0.3">
      <c r="A65" s="45" t="s">
        <v>116</v>
      </c>
      <c r="B65" s="2"/>
      <c r="C65" s="68"/>
      <c r="D65" s="68"/>
      <c r="E65" s="68"/>
      <c r="F65" s="68"/>
      <c r="G65" s="68"/>
      <c r="H65" s="68"/>
      <c r="I65" s="68"/>
      <c r="J65" s="68"/>
      <c r="K65" s="68"/>
      <c r="M65" s="68"/>
    </row>
    <row r="66" spans="1:13" x14ac:dyDescent="0.3">
      <c r="A66" s="45" t="s">
        <v>117</v>
      </c>
      <c r="B66" s="2"/>
      <c r="C66" s="68"/>
      <c r="D66" s="68"/>
      <c r="E66" s="68"/>
      <c r="F66" s="68"/>
      <c r="G66" s="68"/>
      <c r="H66" s="68"/>
      <c r="I66" s="68"/>
      <c r="J66" s="68"/>
      <c r="K66" s="68"/>
      <c r="L66" s="68"/>
      <c r="M66" s="68"/>
    </row>
    <row r="67" spans="1:13" x14ac:dyDescent="0.3">
      <c r="A67" s="45" t="s">
        <v>118</v>
      </c>
      <c r="B67" s="2"/>
      <c r="C67" s="68"/>
      <c r="D67" s="68"/>
      <c r="E67" s="68"/>
      <c r="F67" s="68"/>
      <c r="G67" s="68"/>
      <c r="H67" s="68"/>
      <c r="I67" s="68"/>
      <c r="J67" s="68"/>
      <c r="K67" s="68"/>
      <c r="L67" s="68"/>
      <c r="M67" s="68"/>
    </row>
    <row r="68" spans="1:13" x14ac:dyDescent="0.3">
      <c r="A68" s="2"/>
      <c r="B68" s="2"/>
      <c r="C68" s="68"/>
      <c r="D68" s="68"/>
      <c r="E68" s="68"/>
      <c r="F68" s="68"/>
      <c r="G68" s="68"/>
      <c r="H68" s="68"/>
      <c r="I68" s="68"/>
      <c r="J68" s="68"/>
      <c r="K68" s="68"/>
      <c r="L68" s="68"/>
      <c r="M68" s="68"/>
    </row>
    <row r="69" spans="1:13" x14ac:dyDescent="0.3">
      <c r="A69" s="2"/>
      <c r="B69" s="2"/>
      <c r="C69" s="68"/>
      <c r="D69" s="68"/>
      <c r="E69" s="68"/>
      <c r="F69" s="68"/>
      <c r="G69" s="68"/>
      <c r="H69" s="68"/>
      <c r="I69" s="68"/>
      <c r="J69" s="68"/>
      <c r="K69" s="68"/>
      <c r="L69" s="68"/>
      <c r="M69" s="68"/>
    </row>
    <row r="70" spans="1:13" x14ac:dyDescent="0.3">
      <c r="A70" s="52" t="s">
        <v>119</v>
      </c>
      <c r="B70" s="54"/>
      <c r="C70" s="73"/>
      <c r="D70" s="74"/>
      <c r="E70" s="74"/>
      <c r="F70" s="74"/>
      <c r="G70" s="74"/>
      <c r="H70" s="74"/>
      <c r="I70" s="74"/>
      <c r="J70" s="74"/>
      <c r="K70" s="74"/>
      <c r="L70" s="74"/>
      <c r="M70" s="74"/>
    </row>
    <row r="71" spans="1:13" ht="75" x14ac:dyDescent="0.3">
      <c r="A71" s="55" t="s">
        <v>168</v>
      </c>
      <c r="B71" s="55" t="s">
        <v>169</v>
      </c>
      <c r="C71" s="68"/>
      <c r="D71" s="68"/>
      <c r="E71" s="68"/>
      <c r="F71" s="68"/>
      <c r="G71" s="68"/>
      <c r="H71" s="68"/>
      <c r="I71" s="68"/>
      <c r="J71" s="68"/>
      <c r="K71" s="68"/>
      <c r="L71" s="68"/>
      <c r="M71" s="68"/>
    </row>
    <row r="72" spans="1:13" ht="75" x14ac:dyDescent="0.3">
      <c r="A72" s="55" t="s">
        <v>170</v>
      </c>
      <c r="B72" s="55" t="s">
        <v>171</v>
      </c>
      <c r="C72" s="68"/>
    </row>
  </sheetData>
  <mergeCells count="11">
    <mergeCell ref="D54:H54"/>
    <mergeCell ref="I54:Q54"/>
    <mergeCell ref="B24:Q24"/>
    <mergeCell ref="B25:C25"/>
    <mergeCell ref="D25:E25"/>
    <mergeCell ref="F25:G25"/>
    <mergeCell ref="H25:I25"/>
    <mergeCell ref="J25:K25"/>
    <mergeCell ref="L25:M25"/>
    <mergeCell ref="N25:O25"/>
    <mergeCell ref="P25:Q25"/>
  </mergeCells>
  <pageMargins left="0.7" right="0.7" top="0.75" bottom="0.75" header="0.51180555555555496" footer="0.51180555555555496"/>
  <pageSetup paperSize="9" firstPageNumber="0" orientation="landscape"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83"/>
  <sheetViews>
    <sheetView zoomScale="85" zoomScaleNormal="85" workbookViewId="0">
      <selection activeCell="A6" sqref="A6"/>
    </sheetView>
  </sheetViews>
  <sheetFormatPr defaultColWidth="9.140625" defaultRowHeight="16.5" x14ac:dyDescent="0.3"/>
  <cols>
    <col min="1" max="1" width="118.140625" style="75" customWidth="1"/>
    <col min="2" max="2" width="31.7109375" style="75" customWidth="1"/>
    <col min="3" max="3" width="16.85546875" style="75" customWidth="1"/>
    <col min="4" max="5" width="16.140625" style="75" customWidth="1"/>
    <col min="6" max="6" width="16.28515625" style="75" customWidth="1"/>
    <col min="7" max="7" width="22.5703125" style="75" customWidth="1"/>
    <col min="8" max="8" width="35.5703125" style="75" customWidth="1"/>
    <col min="9" max="1024" width="9.140625" style="75"/>
  </cols>
  <sheetData>
    <row r="1" spans="1:9" s="4" customFormat="1" ht="18" x14ac:dyDescent="0.25">
      <c r="A1" s="58" t="s">
        <v>172</v>
      </c>
      <c r="B1" s="58"/>
    </row>
    <row r="2" spans="1:9" s="4" customFormat="1" x14ac:dyDescent="0.3">
      <c r="A2" s="26" t="s">
        <v>173</v>
      </c>
    </row>
    <row r="3" spans="1:9" s="4" customFormat="1" ht="18" x14ac:dyDescent="0.3">
      <c r="A3" s="26" t="s">
        <v>174</v>
      </c>
      <c r="B3" s="58"/>
    </row>
    <row r="4" spans="1:9" s="27" customFormat="1" ht="15.75" x14ac:dyDescent="0.3">
      <c r="A4" s="26" t="s">
        <v>45</v>
      </c>
    </row>
    <row r="5" spans="1:9" x14ac:dyDescent="0.3">
      <c r="A5" s="30" t="s">
        <v>47</v>
      </c>
      <c r="B5" s="30" t="s">
        <v>48</v>
      </c>
      <c r="I5" s="76"/>
    </row>
    <row r="6" spans="1:9" x14ac:dyDescent="0.3">
      <c r="A6" s="32">
        <v>44105</v>
      </c>
      <c r="B6" s="33" t="s">
        <v>22</v>
      </c>
      <c r="I6" s="76"/>
    </row>
    <row r="7" spans="1:9" ht="165" x14ac:dyDescent="0.3">
      <c r="A7" s="36" t="s">
        <v>175</v>
      </c>
      <c r="B7" s="41" t="s">
        <v>176</v>
      </c>
      <c r="C7" s="41" t="s">
        <v>177</v>
      </c>
      <c r="D7" s="41" t="s">
        <v>178</v>
      </c>
      <c r="E7" s="41" t="s">
        <v>179</v>
      </c>
      <c r="F7" s="41" t="s">
        <v>180</v>
      </c>
      <c r="G7" s="41" t="s">
        <v>181</v>
      </c>
      <c r="H7" s="41" t="s">
        <v>182</v>
      </c>
      <c r="I7" s="41" t="s">
        <v>183</v>
      </c>
    </row>
    <row r="8" spans="1:9" x14ac:dyDescent="0.3">
      <c r="A8" s="77" t="s">
        <v>184</v>
      </c>
      <c r="B8" s="77" t="s">
        <v>185</v>
      </c>
      <c r="C8" s="77" t="s">
        <v>186</v>
      </c>
      <c r="D8" s="78" t="s">
        <v>187</v>
      </c>
      <c r="E8" s="78" t="s">
        <v>110</v>
      </c>
      <c r="F8" s="78" t="s">
        <v>22</v>
      </c>
      <c r="G8" s="77">
        <v>3725</v>
      </c>
      <c r="H8" s="77">
        <v>21.42</v>
      </c>
      <c r="I8" s="78" t="s">
        <v>112</v>
      </c>
    </row>
    <row r="9" spans="1:9" x14ac:dyDescent="0.3">
      <c r="A9" s="77" t="s">
        <v>188</v>
      </c>
      <c r="B9" s="77" t="s">
        <v>189</v>
      </c>
      <c r="C9" s="77" t="s">
        <v>186</v>
      </c>
      <c r="D9" s="78" t="s">
        <v>187</v>
      </c>
      <c r="E9" s="78" t="s">
        <v>110</v>
      </c>
      <c r="F9" s="78" t="s">
        <v>22</v>
      </c>
      <c r="G9" s="77">
        <v>10238</v>
      </c>
      <c r="H9" s="77">
        <v>0</v>
      </c>
      <c r="I9" s="78" t="s">
        <v>112</v>
      </c>
    </row>
    <row r="10" spans="1:9" x14ac:dyDescent="0.3">
      <c r="A10" s="77" t="s">
        <v>190</v>
      </c>
      <c r="B10" s="77" t="s">
        <v>185</v>
      </c>
      <c r="C10" s="77" t="s">
        <v>191</v>
      </c>
      <c r="D10" s="78" t="s">
        <v>187</v>
      </c>
      <c r="E10" s="78" t="s">
        <v>110</v>
      </c>
      <c r="F10" s="78" t="s">
        <v>22</v>
      </c>
      <c r="G10" s="77">
        <v>1638</v>
      </c>
      <c r="H10" s="77">
        <v>3.3</v>
      </c>
      <c r="I10" s="78" t="s">
        <v>112</v>
      </c>
    </row>
    <row r="11" spans="1:9" x14ac:dyDescent="0.3">
      <c r="A11" s="77" t="s">
        <v>192</v>
      </c>
      <c r="B11" s="77" t="s">
        <v>185</v>
      </c>
      <c r="C11" s="77" t="s">
        <v>191</v>
      </c>
      <c r="D11" s="78" t="s">
        <v>187</v>
      </c>
      <c r="E11" s="78" t="s">
        <v>110</v>
      </c>
      <c r="F11" s="78" t="s">
        <v>22</v>
      </c>
      <c r="G11" s="77">
        <v>257</v>
      </c>
      <c r="H11" s="77">
        <v>0</v>
      </c>
      <c r="I11" s="78" t="s">
        <v>112</v>
      </c>
    </row>
    <row r="12" spans="1:9" x14ac:dyDescent="0.3">
      <c r="A12" s="77" t="s">
        <v>193</v>
      </c>
      <c r="B12" s="77" t="s">
        <v>185</v>
      </c>
      <c r="C12" s="77" t="s">
        <v>191</v>
      </c>
      <c r="D12" s="78" t="s">
        <v>187</v>
      </c>
      <c r="E12" s="78" t="s">
        <v>110</v>
      </c>
      <c r="F12" s="78" t="s">
        <v>22</v>
      </c>
      <c r="G12" s="77">
        <v>839</v>
      </c>
      <c r="H12" s="77">
        <v>28.25</v>
      </c>
      <c r="I12" s="78" t="s">
        <v>112</v>
      </c>
    </row>
    <row r="13" spans="1:9" x14ac:dyDescent="0.3">
      <c r="A13" s="77" t="s">
        <v>194</v>
      </c>
      <c r="B13" s="77" t="s">
        <v>185</v>
      </c>
      <c r="C13" s="77" t="s">
        <v>195</v>
      </c>
      <c r="D13" s="78" t="s">
        <v>187</v>
      </c>
      <c r="E13" s="78" t="s">
        <v>110</v>
      </c>
      <c r="F13" s="78" t="s">
        <v>22</v>
      </c>
      <c r="G13" s="77">
        <v>2966</v>
      </c>
      <c r="H13" s="77">
        <v>0</v>
      </c>
      <c r="I13" s="78" t="s">
        <v>112</v>
      </c>
    </row>
    <row r="14" spans="1:9" x14ac:dyDescent="0.3">
      <c r="A14" s="77" t="s">
        <v>196</v>
      </c>
      <c r="B14" s="77" t="s">
        <v>197</v>
      </c>
      <c r="C14" s="77" t="s">
        <v>198</v>
      </c>
      <c r="D14" s="78" t="s">
        <v>187</v>
      </c>
      <c r="E14" s="78" t="s">
        <v>110</v>
      </c>
      <c r="F14" s="78" t="s">
        <v>22</v>
      </c>
      <c r="G14" s="77">
        <v>657</v>
      </c>
      <c r="H14" s="77">
        <v>0</v>
      </c>
      <c r="I14" s="78" t="s">
        <v>112</v>
      </c>
    </row>
    <row r="15" spans="1:9" x14ac:dyDescent="0.3">
      <c r="A15" s="77" t="s">
        <v>199</v>
      </c>
      <c r="B15" s="77" t="s">
        <v>185</v>
      </c>
      <c r="C15" s="77" t="s">
        <v>200</v>
      </c>
      <c r="D15" s="78" t="s">
        <v>187</v>
      </c>
      <c r="E15" s="78" t="s">
        <v>110</v>
      </c>
      <c r="F15" s="78" t="s">
        <v>22</v>
      </c>
      <c r="G15" s="77">
        <v>200520</v>
      </c>
      <c r="H15" s="77">
        <v>0</v>
      </c>
      <c r="I15" s="78" t="s">
        <v>112</v>
      </c>
    </row>
    <row r="16" spans="1:9" x14ac:dyDescent="0.3">
      <c r="A16" s="77" t="s">
        <v>201</v>
      </c>
      <c r="B16" s="77" t="s">
        <v>185</v>
      </c>
      <c r="C16" s="77" t="s">
        <v>200</v>
      </c>
      <c r="D16" s="78" t="s">
        <v>187</v>
      </c>
      <c r="E16" s="78" t="s">
        <v>110</v>
      </c>
      <c r="F16" s="78" t="s">
        <v>22</v>
      </c>
      <c r="G16" s="77">
        <v>41616</v>
      </c>
      <c r="H16" s="77">
        <v>0</v>
      </c>
      <c r="I16" s="78" t="s">
        <v>112</v>
      </c>
    </row>
    <row r="17" spans="1:9" x14ac:dyDescent="0.3">
      <c r="A17" s="77" t="s">
        <v>202</v>
      </c>
      <c r="B17" s="77" t="s">
        <v>185</v>
      </c>
      <c r="C17" s="77" t="s">
        <v>203</v>
      </c>
      <c r="D17" s="78" t="s">
        <v>187</v>
      </c>
      <c r="E17" s="78" t="s">
        <v>110</v>
      </c>
      <c r="F17" s="78" t="s">
        <v>22</v>
      </c>
      <c r="G17" s="77">
        <v>541</v>
      </c>
      <c r="H17" s="77">
        <v>0</v>
      </c>
      <c r="I17" s="78" t="s">
        <v>112</v>
      </c>
    </row>
    <row r="18" spans="1:9" x14ac:dyDescent="0.3">
      <c r="A18" s="77" t="s">
        <v>204</v>
      </c>
      <c r="B18" s="77" t="s">
        <v>185</v>
      </c>
      <c r="C18" s="77" t="s">
        <v>203</v>
      </c>
      <c r="D18" s="78" t="s">
        <v>187</v>
      </c>
      <c r="E18" s="78" t="s">
        <v>110</v>
      </c>
      <c r="F18" s="78" t="s">
        <v>22</v>
      </c>
      <c r="G18" s="77">
        <v>18664</v>
      </c>
      <c r="H18" s="77">
        <v>2.74</v>
      </c>
      <c r="I18" s="78" t="s">
        <v>112</v>
      </c>
    </row>
    <row r="19" spans="1:9" x14ac:dyDescent="0.3">
      <c r="A19" s="77" t="s">
        <v>205</v>
      </c>
      <c r="B19" s="77" t="s">
        <v>185</v>
      </c>
      <c r="C19" s="77" t="s">
        <v>206</v>
      </c>
      <c r="D19" s="78" t="s">
        <v>187</v>
      </c>
      <c r="E19" s="78" t="s">
        <v>110</v>
      </c>
      <c r="F19" s="78" t="s">
        <v>22</v>
      </c>
      <c r="G19" s="77">
        <v>15464</v>
      </c>
      <c r="H19" s="77">
        <v>0</v>
      </c>
      <c r="I19" s="78" t="s">
        <v>112</v>
      </c>
    </row>
    <row r="20" spans="1:9" x14ac:dyDescent="0.3">
      <c r="A20" s="77" t="s">
        <v>207</v>
      </c>
      <c r="B20" s="77" t="s">
        <v>185</v>
      </c>
      <c r="C20" s="77" t="s">
        <v>206</v>
      </c>
      <c r="D20" s="78" t="s">
        <v>187</v>
      </c>
      <c r="E20" s="78" t="s">
        <v>110</v>
      </c>
      <c r="F20" s="78" t="s">
        <v>22</v>
      </c>
      <c r="G20" s="77">
        <v>26688</v>
      </c>
      <c r="H20" s="77">
        <v>0</v>
      </c>
      <c r="I20" s="78" t="s">
        <v>112</v>
      </c>
    </row>
    <row r="21" spans="1:9" x14ac:dyDescent="0.3">
      <c r="A21" s="77" t="s">
        <v>208</v>
      </c>
      <c r="B21" s="77" t="s">
        <v>185</v>
      </c>
      <c r="C21" s="77" t="s">
        <v>209</v>
      </c>
      <c r="D21" s="78" t="s">
        <v>187</v>
      </c>
      <c r="E21" s="78" t="s">
        <v>110</v>
      </c>
      <c r="F21" s="78" t="s">
        <v>22</v>
      </c>
      <c r="G21" s="77">
        <v>1376</v>
      </c>
      <c r="H21" s="77">
        <v>84.96</v>
      </c>
      <c r="I21" s="78" t="s">
        <v>112</v>
      </c>
    </row>
    <row r="22" spans="1:9" x14ac:dyDescent="0.3">
      <c r="A22" s="77" t="s">
        <v>210</v>
      </c>
      <c r="B22" s="77" t="s">
        <v>185</v>
      </c>
      <c r="C22" s="77" t="s">
        <v>209</v>
      </c>
      <c r="D22" s="78" t="s">
        <v>187</v>
      </c>
      <c r="E22" s="78" t="s">
        <v>110</v>
      </c>
      <c r="F22" s="78" t="s">
        <v>22</v>
      </c>
      <c r="G22" s="77">
        <v>118288</v>
      </c>
      <c r="H22" s="77">
        <v>0.11</v>
      </c>
      <c r="I22" s="78" t="s">
        <v>112</v>
      </c>
    </row>
    <row r="23" spans="1:9" x14ac:dyDescent="0.3">
      <c r="A23" s="77" t="s">
        <v>211</v>
      </c>
      <c r="B23" s="77" t="s">
        <v>185</v>
      </c>
      <c r="C23" s="77" t="s">
        <v>212</v>
      </c>
      <c r="D23" s="78" t="s">
        <v>187</v>
      </c>
      <c r="E23" s="78" t="s">
        <v>110</v>
      </c>
      <c r="F23" s="78" t="s">
        <v>22</v>
      </c>
      <c r="G23" s="77">
        <v>709</v>
      </c>
      <c r="H23" s="77">
        <v>0</v>
      </c>
      <c r="I23" s="78" t="s">
        <v>112</v>
      </c>
    </row>
    <row r="24" spans="1:9" x14ac:dyDescent="0.3">
      <c r="A24" s="77" t="s">
        <v>213</v>
      </c>
      <c r="B24" s="77" t="s">
        <v>189</v>
      </c>
      <c r="C24" s="77" t="s">
        <v>212</v>
      </c>
      <c r="D24" s="78" t="s">
        <v>187</v>
      </c>
      <c r="E24" s="78" t="s">
        <v>110</v>
      </c>
      <c r="F24" s="78" t="s">
        <v>22</v>
      </c>
      <c r="G24" s="77">
        <v>153</v>
      </c>
      <c r="H24" s="77">
        <v>0</v>
      </c>
      <c r="I24" s="78" t="s">
        <v>112</v>
      </c>
    </row>
    <row r="25" spans="1:9" x14ac:dyDescent="0.3">
      <c r="A25" s="77" t="s">
        <v>214</v>
      </c>
      <c r="B25" s="77" t="s">
        <v>215</v>
      </c>
      <c r="C25" s="77" t="s">
        <v>212</v>
      </c>
      <c r="D25" s="78" t="s">
        <v>187</v>
      </c>
      <c r="E25" s="78" t="s">
        <v>110</v>
      </c>
      <c r="F25" s="78" t="s">
        <v>22</v>
      </c>
      <c r="G25" s="77">
        <v>1205</v>
      </c>
      <c r="H25" s="77">
        <v>0</v>
      </c>
      <c r="I25" s="78" t="s">
        <v>112</v>
      </c>
    </row>
    <row r="26" spans="1:9" x14ac:dyDescent="0.3">
      <c r="A26" s="77" t="s">
        <v>216</v>
      </c>
      <c r="B26" s="77" t="s">
        <v>185</v>
      </c>
      <c r="C26" s="77" t="s">
        <v>217</v>
      </c>
      <c r="D26" s="78" t="s">
        <v>187</v>
      </c>
      <c r="E26" s="78" t="s">
        <v>110</v>
      </c>
      <c r="F26" s="78" t="s">
        <v>22</v>
      </c>
      <c r="G26" s="77">
        <v>18653</v>
      </c>
      <c r="H26" s="77">
        <v>20.440000000000001</v>
      </c>
      <c r="I26" s="78" t="s">
        <v>112</v>
      </c>
    </row>
    <row r="27" spans="1:9" x14ac:dyDescent="0.3">
      <c r="A27" s="77" t="s">
        <v>218</v>
      </c>
      <c r="B27" s="77" t="s">
        <v>185</v>
      </c>
      <c r="C27" s="77" t="s">
        <v>217</v>
      </c>
      <c r="D27" s="78" t="s">
        <v>187</v>
      </c>
      <c r="E27" s="78" t="s">
        <v>110</v>
      </c>
      <c r="F27" s="78" t="s">
        <v>22</v>
      </c>
      <c r="G27" s="77">
        <v>8482</v>
      </c>
      <c r="H27" s="77">
        <v>0</v>
      </c>
      <c r="I27" s="78" t="s">
        <v>112</v>
      </c>
    </row>
    <row r="28" spans="1:9" x14ac:dyDescent="0.3">
      <c r="A28" s="77" t="s">
        <v>219</v>
      </c>
      <c r="B28" s="77" t="s">
        <v>185</v>
      </c>
      <c r="C28" s="77" t="s">
        <v>220</v>
      </c>
      <c r="D28" s="78" t="s">
        <v>187</v>
      </c>
      <c r="E28" s="78" t="s">
        <v>110</v>
      </c>
      <c r="F28" s="78" t="s">
        <v>22</v>
      </c>
      <c r="G28" s="77">
        <v>15322</v>
      </c>
      <c r="H28" s="77">
        <v>35.51</v>
      </c>
      <c r="I28" s="78" t="s">
        <v>112</v>
      </c>
    </row>
    <row r="29" spans="1:9" x14ac:dyDescent="0.3">
      <c r="A29" s="77" t="s">
        <v>221</v>
      </c>
      <c r="B29" s="77" t="s">
        <v>185</v>
      </c>
      <c r="C29" s="77" t="s">
        <v>222</v>
      </c>
      <c r="D29" s="78" t="s">
        <v>187</v>
      </c>
      <c r="E29" s="78" t="s">
        <v>110</v>
      </c>
      <c r="F29" s="78" t="s">
        <v>22</v>
      </c>
      <c r="G29" s="77">
        <v>7091</v>
      </c>
      <c r="H29" s="77">
        <v>0</v>
      </c>
      <c r="I29" s="78" t="s">
        <v>112</v>
      </c>
    </row>
    <row r="30" spans="1:9" x14ac:dyDescent="0.3">
      <c r="A30" s="77" t="s">
        <v>223</v>
      </c>
      <c r="B30" s="77" t="s">
        <v>185</v>
      </c>
      <c r="C30" s="77" t="s">
        <v>224</v>
      </c>
      <c r="D30" s="78" t="s">
        <v>187</v>
      </c>
      <c r="E30" s="78" t="s">
        <v>110</v>
      </c>
      <c r="F30" s="78" t="s">
        <v>22</v>
      </c>
      <c r="G30" s="77">
        <v>6290</v>
      </c>
      <c r="H30" s="77">
        <v>24.91</v>
      </c>
      <c r="I30" s="78" t="s">
        <v>112</v>
      </c>
    </row>
    <row r="31" spans="1:9" x14ac:dyDescent="0.3">
      <c r="A31" s="77" t="s">
        <v>225</v>
      </c>
      <c r="B31" s="77" t="s">
        <v>185</v>
      </c>
      <c r="C31" s="77" t="s">
        <v>226</v>
      </c>
      <c r="D31" s="78" t="s">
        <v>187</v>
      </c>
      <c r="E31" s="78" t="s">
        <v>110</v>
      </c>
      <c r="F31" s="78" t="s">
        <v>22</v>
      </c>
      <c r="G31" s="77">
        <v>874</v>
      </c>
      <c r="H31" s="77">
        <v>0</v>
      </c>
      <c r="I31" s="78" t="s">
        <v>112</v>
      </c>
    </row>
    <row r="32" spans="1:9" x14ac:dyDescent="0.3">
      <c r="A32" s="77" t="s">
        <v>227</v>
      </c>
      <c r="B32" s="77" t="s">
        <v>185</v>
      </c>
      <c r="C32" s="77" t="s">
        <v>226</v>
      </c>
      <c r="D32" s="78" t="s">
        <v>187</v>
      </c>
      <c r="E32" s="78" t="s">
        <v>110</v>
      </c>
      <c r="F32" s="78" t="s">
        <v>22</v>
      </c>
      <c r="G32" s="77">
        <v>4482</v>
      </c>
      <c r="H32" s="77">
        <v>0</v>
      </c>
      <c r="I32" s="78" t="s">
        <v>112</v>
      </c>
    </row>
    <row r="33" spans="1:9" x14ac:dyDescent="0.3">
      <c r="A33" s="77" t="s">
        <v>228</v>
      </c>
      <c r="B33" s="77" t="s">
        <v>185</v>
      </c>
      <c r="C33" s="77" t="s">
        <v>226</v>
      </c>
      <c r="D33" s="78" t="s">
        <v>187</v>
      </c>
      <c r="E33" s="78" t="s">
        <v>110</v>
      </c>
      <c r="F33" s="78" t="s">
        <v>22</v>
      </c>
      <c r="G33" s="77">
        <v>679</v>
      </c>
      <c r="H33" s="77">
        <v>99.85</v>
      </c>
      <c r="I33" s="78" t="s">
        <v>112</v>
      </c>
    </row>
    <row r="34" spans="1:9" x14ac:dyDescent="0.3">
      <c r="A34" s="77" t="s">
        <v>229</v>
      </c>
      <c r="B34" s="77" t="s">
        <v>185</v>
      </c>
      <c r="C34" s="77" t="s">
        <v>226</v>
      </c>
      <c r="D34" s="78" t="s">
        <v>187</v>
      </c>
      <c r="E34" s="78" t="s">
        <v>110</v>
      </c>
      <c r="F34" s="78" t="s">
        <v>22</v>
      </c>
      <c r="G34" s="77">
        <v>163</v>
      </c>
      <c r="H34" s="77">
        <v>0</v>
      </c>
      <c r="I34" s="78" t="s">
        <v>112</v>
      </c>
    </row>
    <row r="35" spans="1:9" x14ac:dyDescent="0.3">
      <c r="A35" s="77" t="s">
        <v>230</v>
      </c>
      <c r="B35" s="77" t="s">
        <v>185</v>
      </c>
      <c r="C35" s="77" t="s">
        <v>226</v>
      </c>
      <c r="D35" s="78" t="s">
        <v>187</v>
      </c>
      <c r="E35" s="78" t="s">
        <v>110</v>
      </c>
      <c r="F35" s="78" t="s">
        <v>22</v>
      </c>
      <c r="G35" s="77">
        <v>286</v>
      </c>
      <c r="H35" s="77">
        <v>0</v>
      </c>
      <c r="I35" s="78" t="s">
        <v>112</v>
      </c>
    </row>
    <row r="36" spans="1:9" x14ac:dyDescent="0.3">
      <c r="A36" s="77" t="s">
        <v>231</v>
      </c>
      <c r="B36" s="77" t="s">
        <v>189</v>
      </c>
      <c r="C36" s="77" t="s">
        <v>226</v>
      </c>
      <c r="D36" s="78" t="s">
        <v>187</v>
      </c>
      <c r="E36" s="78" t="s">
        <v>110</v>
      </c>
      <c r="F36" s="78" t="s">
        <v>22</v>
      </c>
      <c r="G36" s="77">
        <v>6142</v>
      </c>
      <c r="H36" s="77">
        <v>0</v>
      </c>
      <c r="I36" s="78" t="s">
        <v>112</v>
      </c>
    </row>
    <row r="37" spans="1:9" x14ac:dyDescent="0.3">
      <c r="A37" s="77" t="s">
        <v>232</v>
      </c>
      <c r="B37" s="77" t="s">
        <v>185</v>
      </c>
      <c r="C37" s="77" t="s">
        <v>226</v>
      </c>
      <c r="D37" s="78" t="s">
        <v>187</v>
      </c>
      <c r="E37" s="78" t="s">
        <v>110</v>
      </c>
      <c r="F37" s="78" t="s">
        <v>22</v>
      </c>
      <c r="G37" s="77">
        <v>73414</v>
      </c>
      <c r="H37" s="77">
        <v>39.82</v>
      </c>
      <c r="I37" s="78" t="s">
        <v>112</v>
      </c>
    </row>
    <row r="38" spans="1:9" x14ac:dyDescent="0.3">
      <c r="A38" s="77" t="s">
        <v>233</v>
      </c>
      <c r="B38" s="77" t="s">
        <v>185</v>
      </c>
      <c r="C38" s="77" t="s">
        <v>234</v>
      </c>
      <c r="D38" s="78" t="s">
        <v>187</v>
      </c>
      <c r="E38" s="78" t="s">
        <v>110</v>
      </c>
      <c r="F38" s="78" t="s">
        <v>22</v>
      </c>
      <c r="G38" s="77">
        <v>721</v>
      </c>
      <c r="H38" s="77">
        <v>100</v>
      </c>
      <c r="I38" s="78" t="s">
        <v>112</v>
      </c>
    </row>
    <row r="39" spans="1:9" x14ac:dyDescent="0.3">
      <c r="A39" s="77" t="s">
        <v>235</v>
      </c>
      <c r="B39" s="77" t="s">
        <v>185</v>
      </c>
      <c r="C39" s="77" t="s">
        <v>234</v>
      </c>
      <c r="D39" s="78" t="s">
        <v>187</v>
      </c>
      <c r="E39" s="78" t="s">
        <v>110</v>
      </c>
      <c r="F39" s="78" t="s">
        <v>22</v>
      </c>
      <c r="G39" s="77">
        <v>3500</v>
      </c>
      <c r="H39" s="77">
        <v>0</v>
      </c>
      <c r="I39" s="78" t="s">
        <v>112</v>
      </c>
    </row>
    <row r="40" spans="1:9" x14ac:dyDescent="0.3">
      <c r="A40" s="77" t="s">
        <v>236</v>
      </c>
      <c r="B40" s="77" t="s">
        <v>185</v>
      </c>
      <c r="C40" s="77" t="s">
        <v>237</v>
      </c>
      <c r="D40" s="78" t="s">
        <v>187</v>
      </c>
      <c r="E40" s="78" t="s">
        <v>110</v>
      </c>
      <c r="F40" s="78" t="s">
        <v>22</v>
      </c>
      <c r="G40" s="77">
        <v>212</v>
      </c>
      <c r="H40" s="77">
        <v>0</v>
      </c>
      <c r="I40" s="78" t="s">
        <v>112</v>
      </c>
    </row>
    <row r="41" spans="1:9" x14ac:dyDescent="0.3">
      <c r="A41" s="77" t="s">
        <v>238</v>
      </c>
      <c r="B41" s="77" t="s">
        <v>185</v>
      </c>
      <c r="C41" s="77" t="s">
        <v>239</v>
      </c>
      <c r="D41" s="78" t="s">
        <v>187</v>
      </c>
      <c r="E41" s="78" t="s">
        <v>110</v>
      </c>
      <c r="F41" s="78" t="s">
        <v>22</v>
      </c>
      <c r="G41" s="77">
        <v>976</v>
      </c>
      <c r="H41" s="77">
        <v>0</v>
      </c>
      <c r="I41" s="78" t="s">
        <v>112</v>
      </c>
    </row>
    <row r="42" spans="1:9" x14ac:dyDescent="0.3">
      <c r="A42" s="77" t="s">
        <v>240</v>
      </c>
      <c r="B42" s="77" t="s">
        <v>185</v>
      </c>
      <c r="C42" s="77" t="s">
        <v>241</v>
      </c>
      <c r="D42" s="78" t="s">
        <v>187</v>
      </c>
      <c r="E42" s="78" t="s">
        <v>110</v>
      </c>
      <c r="F42" s="78" t="s">
        <v>22</v>
      </c>
      <c r="G42" s="77">
        <v>878</v>
      </c>
      <c r="H42" s="77">
        <v>9.11</v>
      </c>
      <c r="I42" s="78" t="s">
        <v>112</v>
      </c>
    </row>
    <row r="43" spans="1:9" x14ac:dyDescent="0.3">
      <c r="A43" s="77" t="s">
        <v>242</v>
      </c>
      <c r="B43" s="77" t="s">
        <v>185</v>
      </c>
      <c r="C43" s="77" t="s">
        <v>243</v>
      </c>
      <c r="D43" s="78" t="s">
        <v>187</v>
      </c>
      <c r="E43" s="78" t="s">
        <v>110</v>
      </c>
      <c r="F43" s="78" t="s">
        <v>22</v>
      </c>
      <c r="G43" s="77">
        <v>552</v>
      </c>
      <c r="H43" s="77">
        <v>100</v>
      </c>
      <c r="I43" s="78" t="s">
        <v>112</v>
      </c>
    </row>
    <row r="44" spans="1:9" x14ac:dyDescent="0.3">
      <c r="A44" s="77" t="s">
        <v>244</v>
      </c>
      <c r="B44" s="77" t="s">
        <v>185</v>
      </c>
      <c r="C44" s="77" t="s">
        <v>245</v>
      </c>
      <c r="D44" s="78" t="s">
        <v>187</v>
      </c>
      <c r="E44" s="78" t="s">
        <v>110</v>
      </c>
      <c r="F44" s="78" t="s">
        <v>22</v>
      </c>
      <c r="G44" s="77">
        <v>15603</v>
      </c>
      <c r="H44" s="77">
        <v>0</v>
      </c>
      <c r="I44" s="78" t="s">
        <v>112</v>
      </c>
    </row>
    <row r="45" spans="1:9" x14ac:dyDescent="0.3">
      <c r="A45" s="77" t="s">
        <v>246</v>
      </c>
      <c r="B45" s="77" t="s">
        <v>189</v>
      </c>
      <c r="C45" s="77" t="s">
        <v>245</v>
      </c>
      <c r="D45" s="78" t="s">
        <v>187</v>
      </c>
      <c r="E45" s="78" t="s">
        <v>110</v>
      </c>
      <c r="F45" s="78" t="s">
        <v>22</v>
      </c>
      <c r="G45" s="77">
        <v>12419</v>
      </c>
      <c r="H45" s="77">
        <v>0</v>
      </c>
      <c r="I45" s="78" t="s">
        <v>112</v>
      </c>
    </row>
    <row r="46" spans="1:9" x14ac:dyDescent="0.3">
      <c r="A46" s="77" t="s">
        <v>247</v>
      </c>
      <c r="B46" s="77" t="s">
        <v>185</v>
      </c>
      <c r="C46" s="77" t="s">
        <v>248</v>
      </c>
      <c r="D46" s="78" t="s">
        <v>187</v>
      </c>
      <c r="E46" s="78" t="s">
        <v>110</v>
      </c>
      <c r="F46" s="78" t="s">
        <v>22</v>
      </c>
      <c r="G46" s="77">
        <v>43209</v>
      </c>
      <c r="H46" s="77">
        <v>0</v>
      </c>
      <c r="I46" s="78" t="s">
        <v>112</v>
      </c>
    </row>
    <row r="47" spans="1:9" x14ac:dyDescent="0.3">
      <c r="A47" s="77" t="s">
        <v>249</v>
      </c>
      <c r="B47" s="77" t="s">
        <v>189</v>
      </c>
      <c r="C47" s="77" t="s">
        <v>250</v>
      </c>
      <c r="D47" s="78" t="s">
        <v>187</v>
      </c>
      <c r="E47" s="78" t="s">
        <v>110</v>
      </c>
      <c r="F47" s="78" t="s">
        <v>22</v>
      </c>
      <c r="G47" s="77">
        <v>2726</v>
      </c>
      <c r="H47" s="77">
        <v>0</v>
      </c>
      <c r="I47" s="78" t="s">
        <v>112</v>
      </c>
    </row>
    <row r="48" spans="1:9" x14ac:dyDescent="0.3">
      <c r="A48" s="77" t="s">
        <v>251</v>
      </c>
      <c r="B48" s="77" t="s">
        <v>185</v>
      </c>
      <c r="C48" s="77" t="s">
        <v>250</v>
      </c>
      <c r="D48" s="78" t="s">
        <v>187</v>
      </c>
      <c r="E48" s="78" t="s">
        <v>110</v>
      </c>
      <c r="F48" s="78" t="s">
        <v>22</v>
      </c>
      <c r="G48" s="77">
        <v>326</v>
      </c>
      <c r="H48" s="77">
        <v>100</v>
      </c>
      <c r="I48" s="78" t="s">
        <v>112</v>
      </c>
    </row>
    <row r="49" spans="1:9" x14ac:dyDescent="0.3">
      <c r="A49" s="77" t="s">
        <v>252</v>
      </c>
      <c r="B49" s="77" t="s">
        <v>189</v>
      </c>
      <c r="C49" s="77" t="s">
        <v>253</v>
      </c>
      <c r="D49" s="78" t="s">
        <v>187</v>
      </c>
      <c r="E49" s="78" t="s">
        <v>110</v>
      </c>
      <c r="F49" s="78" t="s">
        <v>22</v>
      </c>
      <c r="G49" s="77">
        <v>3978</v>
      </c>
      <c r="H49" s="77">
        <v>23.66</v>
      </c>
      <c r="I49" s="78" t="s">
        <v>112</v>
      </c>
    </row>
    <row r="50" spans="1:9" x14ac:dyDescent="0.3">
      <c r="A50" s="77" t="s">
        <v>254</v>
      </c>
      <c r="B50" s="77" t="s">
        <v>189</v>
      </c>
      <c r="C50" s="77" t="s">
        <v>253</v>
      </c>
      <c r="D50" s="78" t="s">
        <v>187</v>
      </c>
      <c r="E50" s="78" t="s">
        <v>110</v>
      </c>
      <c r="F50" s="78" t="s">
        <v>22</v>
      </c>
      <c r="G50" s="77">
        <v>819</v>
      </c>
      <c r="H50" s="77">
        <v>96.7</v>
      </c>
      <c r="I50" s="78" t="s">
        <v>112</v>
      </c>
    </row>
    <row r="51" spans="1:9" x14ac:dyDescent="0.3">
      <c r="A51" s="77" t="s">
        <v>255</v>
      </c>
      <c r="B51" s="77" t="s">
        <v>185</v>
      </c>
      <c r="C51" s="77" t="s">
        <v>256</v>
      </c>
      <c r="D51" s="78" t="s">
        <v>187</v>
      </c>
      <c r="E51" s="78" t="s">
        <v>110</v>
      </c>
      <c r="F51" s="78" t="s">
        <v>22</v>
      </c>
      <c r="G51" s="77">
        <v>8453</v>
      </c>
      <c r="H51" s="77">
        <v>64.510000000000005</v>
      </c>
      <c r="I51" s="78" t="s">
        <v>112</v>
      </c>
    </row>
    <row r="52" spans="1:9" x14ac:dyDescent="0.3">
      <c r="A52" s="77" t="s">
        <v>257</v>
      </c>
      <c r="B52" s="77" t="s">
        <v>185</v>
      </c>
      <c r="C52" s="77" t="s">
        <v>258</v>
      </c>
      <c r="D52" s="78" t="s">
        <v>187</v>
      </c>
      <c r="E52" s="78" t="s">
        <v>110</v>
      </c>
      <c r="F52" s="78" t="s">
        <v>22</v>
      </c>
      <c r="G52" s="77">
        <v>92617</v>
      </c>
      <c r="H52" s="77">
        <v>0.12</v>
      </c>
      <c r="I52" s="78" t="s">
        <v>112</v>
      </c>
    </row>
    <row r="53" spans="1:9" x14ac:dyDescent="0.3">
      <c r="A53" s="77" t="s">
        <v>259</v>
      </c>
      <c r="B53" s="77" t="s">
        <v>185</v>
      </c>
      <c r="C53" s="77" t="s">
        <v>258</v>
      </c>
      <c r="D53" s="78" t="s">
        <v>187</v>
      </c>
      <c r="E53" s="78" t="s">
        <v>110</v>
      </c>
      <c r="F53" s="78" t="s">
        <v>22</v>
      </c>
      <c r="G53" s="77">
        <v>2136</v>
      </c>
      <c r="H53" s="77">
        <v>0</v>
      </c>
      <c r="I53" s="78" t="s">
        <v>112</v>
      </c>
    </row>
    <row r="54" spans="1:9" x14ac:dyDescent="0.3">
      <c r="A54" s="77" t="s">
        <v>260</v>
      </c>
      <c r="B54" s="77" t="s">
        <v>185</v>
      </c>
      <c r="C54" s="77" t="s">
        <v>258</v>
      </c>
      <c r="D54" s="78" t="s">
        <v>187</v>
      </c>
      <c r="E54" s="78" t="s">
        <v>110</v>
      </c>
      <c r="F54" s="78" t="s">
        <v>22</v>
      </c>
      <c r="G54" s="77">
        <v>172</v>
      </c>
      <c r="H54" s="77">
        <v>0</v>
      </c>
      <c r="I54" s="78" t="s">
        <v>112</v>
      </c>
    </row>
    <row r="55" spans="1:9" x14ac:dyDescent="0.3">
      <c r="A55" s="77" t="s">
        <v>261</v>
      </c>
      <c r="B55" s="77" t="s">
        <v>185</v>
      </c>
      <c r="C55" s="77" t="s">
        <v>258</v>
      </c>
      <c r="D55" s="78" t="s">
        <v>187</v>
      </c>
      <c r="E55" s="78" t="s">
        <v>110</v>
      </c>
      <c r="F55" s="78" t="s">
        <v>22</v>
      </c>
      <c r="G55" s="77">
        <v>22799</v>
      </c>
      <c r="H55" s="77">
        <v>100</v>
      </c>
      <c r="I55" s="78" t="s">
        <v>112</v>
      </c>
    </row>
    <row r="56" spans="1:9" x14ac:dyDescent="0.3">
      <c r="A56" s="77" t="s">
        <v>262</v>
      </c>
      <c r="B56" s="77" t="s">
        <v>185</v>
      </c>
      <c r="C56" s="77" t="s">
        <v>263</v>
      </c>
      <c r="D56" s="78" t="s">
        <v>187</v>
      </c>
      <c r="E56" s="78" t="s">
        <v>110</v>
      </c>
      <c r="F56" s="78" t="s">
        <v>22</v>
      </c>
      <c r="G56" s="77">
        <v>8658</v>
      </c>
      <c r="H56" s="77">
        <v>48.37</v>
      </c>
      <c r="I56" s="78" t="s">
        <v>112</v>
      </c>
    </row>
    <row r="57" spans="1:9" x14ac:dyDescent="0.3">
      <c r="A57" s="77" t="s">
        <v>264</v>
      </c>
      <c r="B57" s="77" t="s">
        <v>185</v>
      </c>
      <c r="C57" s="77" t="s">
        <v>265</v>
      </c>
      <c r="D57" s="78" t="s">
        <v>187</v>
      </c>
      <c r="E57" s="78" t="s">
        <v>110</v>
      </c>
      <c r="F57" s="78" t="s">
        <v>22</v>
      </c>
      <c r="G57" s="77">
        <v>26845</v>
      </c>
      <c r="H57" s="77">
        <v>72.53</v>
      </c>
      <c r="I57" s="78" t="s">
        <v>112</v>
      </c>
    </row>
    <row r="58" spans="1:9" x14ac:dyDescent="0.3">
      <c r="A58" s="77" t="s">
        <v>266</v>
      </c>
      <c r="B58" s="77" t="s">
        <v>189</v>
      </c>
      <c r="C58" s="77" t="s">
        <v>267</v>
      </c>
      <c r="D58" s="78" t="s">
        <v>187</v>
      </c>
      <c r="E58" s="78" t="s">
        <v>110</v>
      </c>
      <c r="F58" s="78" t="s">
        <v>22</v>
      </c>
      <c r="G58" s="77">
        <v>71453</v>
      </c>
      <c r="H58" s="77">
        <v>0</v>
      </c>
      <c r="I58" s="78" t="s">
        <v>112</v>
      </c>
    </row>
    <row r="59" spans="1:9" x14ac:dyDescent="0.3">
      <c r="A59" s="77" t="s">
        <v>268</v>
      </c>
      <c r="B59" s="77" t="s">
        <v>185</v>
      </c>
      <c r="C59" s="77" t="s">
        <v>269</v>
      </c>
      <c r="D59" s="78" t="s">
        <v>187</v>
      </c>
      <c r="E59" s="78" t="s">
        <v>110</v>
      </c>
      <c r="F59" s="78" t="s">
        <v>22</v>
      </c>
      <c r="G59" s="77">
        <v>889</v>
      </c>
      <c r="H59" s="77">
        <v>97.64</v>
      </c>
      <c r="I59" s="78" t="s">
        <v>112</v>
      </c>
    </row>
    <row r="60" spans="1:9" x14ac:dyDescent="0.3">
      <c r="A60" s="77" t="s">
        <v>270</v>
      </c>
      <c r="B60" s="77" t="s">
        <v>185</v>
      </c>
      <c r="C60" s="77" t="s">
        <v>271</v>
      </c>
      <c r="D60" s="78" t="s">
        <v>187</v>
      </c>
      <c r="E60" s="78" t="s">
        <v>110</v>
      </c>
      <c r="F60" s="78" t="s">
        <v>22</v>
      </c>
      <c r="G60" s="77">
        <v>24</v>
      </c>
      <c r="H60" s="77">
        <v>0</v>
      </c>
      <c r="I60" s="78" t="s">
        <v>112</v>
      </c>
    </row>
    <row r="61" spans="1:9" x14ac:dyDescent="0.3">
      <c r="A61" s="77" t="s">
        <v>272</v>
      </c>
      <c r="B61" s="77" t="s">
        <v>185</v>
      </c>
      <c r="C61" s="77" t="s">
        <v>271</v>
      </c>
      <c r="D61" s="78" t="s">
        <v>187</v>
      </c>
      <c r="E61" s="78" t="s">
        <v>110</v>
      </c>
      <c r="F61" s="78" t="s">
        <v>22</v>
      </c>
      <c r="G61" s="77">
        <v>1603</v>
      </c>
      <c r="H61" s="77">
        <v>100</v>
      </c>
      <c r="I61" s="78" t="s">
        <v>112</v>
      </c>
    </row>
    <row r="62" spans="1:9" x14ac:dyDescent="0.3">
      <c r="A62" s="77" t="s">
        <v>273</v>
      </c>
      <c r="B62" s="77" t="s">
        <v>185</v>
      </c>
      <c r="C62" s="77" t="s">
        <v>271</v>
      </c>
      <c r="D62" s="78" t="s">
        <v>187</v>
      </c>
      <c r="E62" s="78" t="s">
        <v>110</v>
      </c>
      <c r="F62" s="78" t="s">
        <v>22</v>
      </c>
      <c r="G62" s="77">
        <v>9064</v>
      </c>
      <c r="H62" s="77">
        <v>38.44</v>
      </c>
      <c r="I62" s="78" t="s">
        <v>112</v>
      </c>
    </row>
    <row r="63" spans="1:9" x14ac:dyDescent="0.3">
      <c r="A63" s="77" t="s">
        <v>274</v>
      </c>
      <c r="B63" s="77" t="s">
        <v>185</v>
      </c>
      <c r="C63" s="77" t="s">
        <v>271</v>
      </c>
      <c r="D63" s="78" t="s">
        <v>187</v>
      </c>
      <c r="E63" s="78" t="s">
        <v>110</v>
      </c>
      <c r="F63" s="78" t="s">
        <v>22</v>
      </c>
      <c r="G63" s="77">
        <v>403</v>
      </c>
      <c r="H63" s="77">
        <v>58.56</v>
      </c>
      <c r="I63" s="78" t="s">
        <v>112</v>
      </c>
    </row>
    <row r="64" spans="1:9" x14ac:dyDescent="0.3">
      <c r="A64" s="77" t="s">
        <v>275</v>
      </c>
      <c r="B64" s="77" t="s">
        <v>185</v>
      </c>
      <c r="C64" s="77" t="s">
        <v>271</v>
      </c>
      <c r="D64" s="78" t="s">
        <v>187</v>
      </c>
      <c r="E64" s="78" t="s">
        <v>110</v>
      </c>
      <c r="F64" s="78" t="s">
        <v>22</v>
      </c>
      <c r="G64" s="77">
        <v>246</v>
      </c>
      <c r="H64" s="77">
        <v>88.21</v>
      </c>
      <c r="I64" s="78" t="s">
        <v>112</v>
      </c>
    </row>
    <row r="65" spans="1:9" x14ac:dyDescent="0.3">
      <c r="A65" s="77" t="s">
        <v>276</v>
      </c>
      <c r="B65" s="77" t="s">
        <v>185</v>
      </c>
      <c r="C65" s="77" t="s">
        <v>271</v>
      </c>
      <c r="D65" s="78" t="s">
        <v>187</v>
      </c>
      <c r="E65" s="78" t="s">
        <v>110</v>
      </c>
      <c r="F65" s="78" t="s">
        <v>22</v>
      </c>
      <c r="G65" s="77">
        <v>343</v>
      </c>
      <c r="H65" s="77">
        <v>0</v>
      </c>
      <c r="I65" s="78" t="s">
        <v>112</v>
      </c>
    </row>
    <row r="66" spans="1:9" x14ac:dyDescent="0.3">
      <c r="A66" s="77" t="s">
        <v>277</v>
      </c>
      <c r="B66" s="77" t="s">
        <v>185</v>
      </c>
      <c r="C66" s="77" t="s">
        <v>278</v>
      </c>
      <c r="D66" s="78" t="s">
        <v>187</v>
      </c>
      <c r="E66" s="78" t="s">
        <v>110</v>
      </c>
      <c r="F66" s="78" t="s">
        <v>22</v>
      </c>
      <c r="G66" s="77">
        <v>44</v>
      </c>
      <c r="H66" s="77">
        <v>100</v>
      </c>
      <c r="I66" s="78" t="s">
        <v>112</v>
      </c>
    </row>
    <row r="67" spans="1:9" x14ac:dyDescent="0.3">
      <c r="A67" s="77" t="s">
        <v>279</v>
      </c>
      <c r="B67" s="77" t="s">
        <v>185</v>
      </c>
      <c r="C67" s="77" t="s">
        <v>278</v>
      </c>
      <c r="D67" s="78" t="s">
        <v>187</v>
      </c>
      <c r="E67" s="78" t="s">
        <v>110</v>
      </c>
      <c r="F67" s="78" t="s">
        <v>22</v>
      </c>
      <c r="G67" s="77">
        <v>998</v>
      </c>
      <c r="H67" s="77">
        <v>0</v>
      </c>
      <c r="I67" s="78" t="s">
        <v>112</v>
      </c>
    </row>
    <row r="68" spans="1:9" x14ac:dyDescent="0.3">
      <c r="A68" s="77" t="s">
        <v>280</v>
      </c>
      <c r="B68" s="77" t="s">
        <v>185</v>
      </c>
      <c r="C68" s="77" t="s">
        <v>278</v>
      </c>
      <c r="D68" s="78" t="s">
        <v>187</v>
      </c>
      <c r="E68" s="78" t="s">
        <v>110</v>
      </c>
      <c r="F68" s="78" t="s">
        <v>22</v>
      </c>
      <c r="G68" s="77">
        <v>4652</v>
      </c>
      <c r="H68" s="77">
        <v>55.76</v>
      </c>
      <c r="I68" s="78" t="s">
        <v>112</v>
      </c>
    </row>
    <row r="69" spans="1:9" x14ac:dyDescent="0.3">
      <c r="A69" s="77" t="s">
        <v>281</v>
      </c>
      <c r="B69" s="77" t="s">
        <v>185</v>
      </c>
      <c r="C69" s="77" t="s">
        <v>278</v>
      </c>
      <c r="D69" s="78" t="s">
        <v>187</v>
      </c>
      <c r="E69" s="78" t="s">
        <v>110</v>
      </c>
      <c r="F69" s="78" t="s">
        <v>22</v>
      </c>
      <c r="G69" s="77">
        <v>889</v>
      </c>
      <c r="H69" s="77">
        <v>97.19</v>
      </c>
      <c r="I69" s="78" t="s">
        <v>112</v>
      </c>
    </row>
    <row r="70" spans="1:9" x14ac:dyDescent="0.3">
      <c r="A70" s="77" t="s">
        <v>282</v>
      </c>
      <c r="B70" s="77" t="s">
        <v>185</v>
      </c>
      <c r="C70" s="77" t="s">
        <v>278</v>
      </c>
      <c r="D70" s="78" t="s">
        <v>187</v>
      </c>
      <c r="E70" s="78" t="s">
        <v>110</v>
      </c>
      <c r="F70" s="78" t="s">
        <v>22</v>
      </c>
      <c r="G70" s="77">
        <v>27482</v>
      </c>
      <c r="H70" s="77">
        <v>0</v>
      </c>
      <c r="I70" s="78" t="s">
        <v>112</v>
      </c>
    </row>
    <row r="71" spans="1:9" x14ac:dyDescent="0.3">
      <c r="A71" s="77" t="s">
        <v>283</v>
      </c>
      <c r="B71" s="77" t="s">
        <v>185</v>
      </c>
      <c r="C71" s="77" t="s">
        <v>278</v>
      </c>
      <c r="D71" s="78" t="s">
        <v>187</v>
      </c>
      <c r="E71" s="78" t="s">
        <v>110</v>
      </c>
      <c r="F71" s="78" t="s">
        <v>22</v>
      </c>
      <c r="G71" s="77">
        <v>5838</v>
      </c>
      <c r="H71" s="77">
        <v>0</v>
      </c>
      <c r="I71" s="78" t="s">
        <v>112</v>
      </c>
    </row>
    <row r="72" spans="1:9" x14ac:dyDescent="0.3">
      <c r="A72" s="77" t="s">
        <v>284</v>
      </c>
      <c r="B72" s="77" t="s">
        <v>185</v>
      </c>
      <c r="C72" s="77" t="s">
        <v>285</v>
      </c>
      <c r="D72" s="78" t="s">
        <v>187</v>
      </c>
      <c r="E72" s="78" t="s">
        <v>110</v>
      </c>
      <c r="F72" s="78" t="s">
        <v>22</v>
      </c>
      <c r="G72" s="77">
        <v>84079</v>
      </c>
      <c r="H72" s="77">
        <v>31.18</v>
      </c>
      <c r="I72" s="78" t="s">
        <v>112</v>
      </c>
    </row>
    <row r="73" spans="1:9" x14ac:dyDescent="0.3">
      <c r="A73" s="2" t="s">
        <v>286</v>
      </c>
      <c r="B73" s="2"/>
      <c r="C73" s="67"/>
      <c r="D73" s="67"/>
      <c r="E73" s="67"/>
      <c r="F73" s="67"/>
      <c r="G73" s="67"/>
      <c r="H73" s="67"/>
    </row>
    <row r="74" spans="1:9" x14ac:dyDescent="0.3">
      <c r="A74" s="2" t="s">
        <v>185</v>
      </c>
      <c r="C74" s="67"/>
      <c r="D74" s="67"/>
      <c r="E74" s="67"/>
      <c r="F74" s="67"/>
      <c r="G74" s="67"/>
      <c r="H74" s="67"/>
    </row>
    <row r="75" spans="1:9" x14ac:dyDescent="0.3">
      <c r="A75" s="2" t="s">
        <v>189</v>
      </c>
      <c r="C75" s="67"/>
      <c r="D75" s="67"/>
      <c r="E75" s="67"/>
      <c r="F75" s="67"/>
      <c r="G75" s="67"/>
      <c r="H75" s="67"/>
    </row>
    <row r="76" spans="1:9" x14ac:dyDescent="0.3">
      <c r="A76" s="2" t="s">
        <v>215</v>
      </c>
      <c r="C76" s="67"/>
      <c r="D76" s="67"/>
      <c r="E76" s="67"/>
      <c r="F76" s="67"/>
      <c r="G76" s="67"/>
      <c r="H76" s="67"/>
    </row>
    <row r="77" spans="1:9" x14ac:dyDescent="0.3">
      <c r="A77" s="2" t="s">
        <v>197</v>
      </c>
      <c r="C77" s="67"/>
      <c r="D77" s="67"/>
      <c r="E77" s="67"/>
      <c r="F77" s="67"/>
      <c r="G77" s="67"/>
      <c r="H77" s="67"/>
    </row>
    <row r="78" spans="1:9" x14ac:dyDescent="0.3">
      <c r="A78" s="2" t="s">
        <v>287</v>
      </c>
      <c r="C78" s="67"/>
      <c r="D78" s="67"/>
      <c r="E78" s="67"/>
      <c r="F78" s="67"/>
      <c r="G78" s="67"/>
      <c r="H78" s="67"/>
    </row>
    <row r="79" spans="1:9" x14ac:dyDescent="0.3">
      <c r="A79" s="2" t="s">
        <v>288</v>
      </c>
    </row>
    <row r="82" spans="1:3" x14ac:dyDescent="0.3">
      <c r="A82" s="52" t="s">
        <v>119</v>
      </c>
      <c r="B82" s="53"/>
      <c r="C82" s="54"/>
    </row>
    <row r="83" spans="1:3" ht="90" x14ac:dyDescent="0.3">
      <c r="A83" s="79" t="s">
        <v>289</v>
      </c>
      <c r="B83" s="55" t="s">
        <v>290</v>
      </c>
      <c r="C83" s="12"/>
    </row>
  </sheetData>
  <pageMargins left="0.7" right="0.7" top="0.75" bottom="0.75" header="0.51180555555555496" footer="0.51180555555555496"/>
  <pageSetup paperSize="9" firstPageNumber="0" orientation="landscape"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23"/>
  <sheetViews>
    <sheetView topLeftCell="A7" zoomScaleNormal="100" workbookViewId="0">
      <selection activeCell="C8" sqref="C8"/>
    </sheetView>
  </sheetViews>
  <sheetFormatPr defaultColWidth="9.140625" defaultRowHeight="15.75" x14ac:dyDescent="0.3"/>
  <cols>
    <col min="1" max="1" width="18.85546875" style="68" customWidth="1"/>
    <col min="2" max="2" width="34" style="68" customWidth="1"/>
    <col min="3" max="4" width="20.5703125" style="68" customWidth="1"/>
    <col min="5" max="5" width="21.140625" style="68" customWidth="1"/>
    <col min="6" max="6" width="19.28515625" style="68" customWidth="1"/>
    <col min="7" max="7" width="25.28515625" style="68" customWidth="1"/>
    <col min="8" max="8" width="31.140625" style="68" customWidth="1"/>
    <col min="9" max="9" width="23.7109375" style="68" customWidth="1"/>
    <col min="10" max="1024" width="9.140625" style="68"/>
  </cols>
  <sheetData>
    <row r="1" spans="1:10" ht="18" x14ac:dyDescent="0.35">
      <c r="A1" s="80" t="s">
        <v>291</v>
      </c>
      <c r="B1" s="80"/>
    </row>
    <row r="2" spans="1:10" s="12" customFormat="1" ht="16.5" x14ac:dyDescent="0.3">
      <c r="A2" s="26" t="s">
        <v>292</v>
      </c>
    </row>
    <row r="3" spans="1:10" s="12" customFormat="1" ht="16.5" x14ac:dyDescent="0.3">
      <c r="A3" s="26" t="s">
        <v>293</v>
      </c>
    </row>
    <row r="4" spans="1:10" s="27" customFormat="1" x14ac:dyDescent="0.3">
      <c r="A4" s="26" t="s">
        <v>45</v>
      </c>
    </row>
    <row r="5" spans="1:10" x14ac:dyDescent="0.3">
      <c r="A5" s="30" t="s">
        <v>47</v>
      </c>
      <c r="B5" s="30" t="s">
        <v>48</v>
      </c>
      <c r="D5" s="60"/>
      <c r="E5" s="60"/>
      <c r="F5" s="60"/>
      <c r="G5" s="60"/>
    </row>
    <row r="6" spans="1:10" x14ac:dyDescent="0.3">
      <c r="A6" s="32">
        <v>44105</v>
      </c>
      <c r="B6" s="33" t="s">
        <v>22</v>
      </c>
      <c r="D6" s="60"/>
      <c r="E6" s="60"/>
      <c r="F6" s="60"/>
      <c r="G6" s="60"/>
    </row>
    <row r="7" spans="1:10" ht="44.25" customHeight="1" x14ac:dyDescent="0.3">
      <c r="C7" s="139" t="s">
        <v>294</v>
      </c>
      <c r="D7" s="139"/>
      <c r="E7" s="139" t="s">
        <v>295</v>
      </c>
      <c r="F7" s="139"/>
      <c r="G7" s="139"/>
    </row>
    <row r="8" spans="1:10" ht="135" x14ac:dyDescent="0.3">
      <c r="A8" s="36" t="s">
        <v>296</v>
      </c>
      <c r="B8" s="81" t="s">
        <v>297</v>
      </c>
      <c r="C8" s="41" t="s">
        <v>298</v>
      </c>
      <c r="D8" s="41" t="s">
        <v>299</v>
      </c>
      <c r="E8" s="41" t="s">
        <v>300</v>
      </c>
      <c r="F8" s="41" t="s">
        <v>301</v>
      </c>
      <c r="G8" s="41" t="s">
        <v>302</v>
      </c>
      <c r="H8" s="82" t="s">
        <v>303</v>
      </c>
      <c r="I8" s="83" t="s">
        <v>304</v>
      </c>
      <c r="J8" s="84" t="s">
        <v>305</v>
      </c>
    </row>
    <row r="9" spans="1:10" ht="75" x14ac:dyDescent="0.3">
      <c r="A9" s="85" t="s">
        <v>306</v>
      </c>
      <c r="B9" s="65" t="s">
        <v>110</v>
      </c>
      <c r="C9" s="86">
        <v>1</v>
      </c>
      <c r="D9" s="87" t="s">
        <v>307</v>
      </c>
      <c r="E9" s="65" t="s">
        <v>308</v>
      </c>
      <c r="F9" s="88"/>
      <c r="G9" s="88"/>
      <c r="H9" s="88"/>
      <c r="I9" s="88"/>
      <c r="J9" s="65" t="s">
        <v>8</v>
      </c>
    </row>
    <row r="10" spans="1:10" ht="63.75" x14ac:dyDescent="0.3">
      <c r="A10" s="85" t="s">
        <v>309</v>
      </c>
      <c r="B10" s="65" t="s">
        <v>164</v>
      </c>
      <c r="C10" s="86">
        <v>1</v>
      </c>
      <c r="D10" s="65"/>
      <c r="E10" s="65"/>
      <c r="F10" s="88"/>
      <c r="G10" s="88"/>
      <c r="H10" s="88" t="s">
        <v>310</v>
      </c>
      <c r="I10" s="89" t="s">
        <v>311</v>
      </c>
      <c r="J10" s="65" t="s">
        <v>8</v>
      </c>
    </row>
    <row r="11" spans="1:10" ht="300" x14ac:dyDescent="0.3">
      <c r="A11" s="85" t="s">
        <v>299</v>
      </c>
      <c r="B11" s="65" t="s">
        <v>164</v>
      </c>
      <c r="C11" s="86">
        <v>1</v>
      </c>
      <c r="D11" s="65" t="s">
        <v>312</v>
      </c>
      <c r="E11" s="65" t="s">
        <v>313</v>
      </c>
      <c r="F11" s="88" t="s">
        <v>314</v>
      </c>
      <c r="G11" s="88"/>
      <c r="H11" s="88"/>
      <c r="I11" s="89" t="s">
        <v>311</v>
      </c>
      <c r="J11" s="65" t="s">
        <v>8</v>
      </c>
    </row>
    <row r="12" spans="1:10" x14ac:dyDescent="0.3">
      <c r="A12" s="90" t="s">
        <v>315</v>
      </c>
      <c r="B12" s="91"/>
      <c r="D12" s="60"/>
      <c r="E12" s="60"/>
      <c r="F12" s="60"/>
      <c r="G12" s="60"/>
    </row>
    <row r="13" spans="1:10" x14ac:dyDescent="0.3">
      <c r="A13" s="90" t="s">
        <v>316</v>
      </c>
      <c r="B13" s="91"/>
      <c r="D13" s="60"/>
      <c r="E13" s="60"/>
      <c r="F13" s="60"/>
      <c r="G13" s="60"/>
    </row>
    <row r="15" spans="1:10" ht="16.5" x14ac:dyDescent="0.3">
      <c r="A15" s="52" t="s">
        <v>119</v>
      </c>
      <c r="B15" s="53"/>
      <c r="C15" s="54"/>
    </row>
    <row r="16" spans="1:10" ht="45" x14ac:dyDescent="0.3">
      <c r="A16" s="55" t="s">
        <v>317</v>
      </c>
      <c r="B16" s="55" t="s">
        <v>318</v>
      </c>
      <c r="C16" s="12"/>
    </row>
    <row r="22" spans="1:2" x14ac:dyDescent="0.3">
      <c r="A22" s="23"/>
      <c r="B22" s="23"/>
    </row>
    <row r="23" spans="1:2" x14ac:dyDescent="0.3">
      <c r="A23" s="23"/>
      <c r="B23" s="23"/>
    </row>
  </sheetData>
  <mergeCells count="2">
    <mergeCell ref="C7:D7"/>
    <mergeCell ref="E7:G7"/>
  </mergeCells>
  <hyperlinks>
    <hyperlink ref="D9" r:id="rId1"/>
    <hyperlink ref="E9" r:id="rId2"/>
    <hyperlink ref="H10" r:id="rId3"/>
    <hyperlink ref="D11" r:id="rId4"/>
  </hyperlinks>
  <pageMargins left="0.7" right="0.7" top="0.75" bottom="0.75" header="0.51180555555555496" footer="0.51180555555555496"/>
  <pageSetup paperSize="9" firstPageNumber="0" orientation="landscape"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315"/>
  <sheetViews>
    <sheetView topLeftCell="A277" zoomScale="85" zoomScaleNormal="85" workbookViewId="0">
      <selection activeCell="P314" sqref="P314"/>
    </sheetView>
  </sheetViews>
  <sheetFormatPr defaultColWidth="9.140625" defaultRowHeight="15.75" x14ac:dyDescent="0.3"/>
  <cols>
    <col min="1" max="1" width="30.42578125" style="68" customWidth="1"/>
    <col min="2" max="2" width="26.140625" style="92" customWidth="1"/>
    <col min="3" max="3" width="25.28515625" style="68" customWidth="1"/>
    <col min="4" max="5" width="24.85546875" style="68" customWidth="1"/>
    <col min="6" max="1019" width="9.140625" style="68"/>
    <col min="1020" max="1024" width="11.5703125" customWidth="1"/>
  </cols>
  <sheetData>
    <row r="1" spans="1:1024" s="27" customFormat="1" x14ac:dyDescent="0.3">
      <c r="A1" s="26" t="s">
        <v>45</v>
      </c>
      <c r="B1" s="93"/>
      <c r="AMF1"/>
      <c r="AMG1"/>
      <c r="AMH1"/>
      <c r="AMI1"/>
      <c r="AMJ1"/>
    </row>
    <row r="2" spans="1:1024" ht="18" x14ac:dyDescent="0.35">
      <c r="A2" s="80" t="s">
        <v>319</v>
      </c>
    </row>
    <row r="3" spans="1:1024" x14ac:dyDescent="0.3">
      <c r="A3" s="26" t="s">
        <v>320</v>
      </c>
    </row>
    <row r="4" spans="1:1024" s="12" customFormat="1" ht="16.5" x14ac:dyDescent="0.3">
      <c r="A4" s="26" t="s">
        <v>321</v>
      </c>
      <c r="B4" s="94"/>
      <c r="AMF4"/>
      <c r="AMG4"/>
      <c r="AMH4"/>
      <c r="AMI4"/>
      <c r="AMJ4"/>
    </row>
    <row r="5" spans="1:1024" ht="15" customHeight="1" x14ac:dyDescent="0.3">
      <c r="A5" s="30" t="s">
        <v>47</v>
      </c>
      <c r="B5" s="95" t="s">
        <v>48</v>
      </c>
    </row>
    <row r="6" spans="1:1024" ht="20.45" customHeight="1" x14ac:dyDescent="0.3">
      <c r="A6" s="32">
        <v>44105</v>
      </c>
      <c r="B6" s="33" t="s">
        <v>22</v>
      </c>
    </row>
    <row r="7" spans="1:1024" ht="30" x14ac:dyDescent="0.3">
      <c r="A7" s="96" t="s">
        <v>322</v>
      </c>
      <c r="B7" s="97" t="s">
        <v>323</v>
      </c>
      <c r="C7" s="41" t="s">
        <v>324</v>
      </c>
      <c r="D7" s="41" t="s">
        <v>325</v>
      </c>
      <c r="E7"/>
    </row>
    <row r="8" spans="1:1024" x14ac:dyDescent="0.3">
      <c r="A8" s="98" t="s">
        <v>326</v>
      </c>
      <c r="B8" s="33" t="s">
        <v>327</v>
      </c>
      <c r="C8" s="65">
        <v>17</v>
      </c>
      <c r="D8" s="65">
        <v>17</v>
      </c>
    </row>
    <row r="9" spans="1:1024" x14ac:dyDescent="0.3">
      <c r="A9" s="98"/>
      <c r="B9" s="33"/>
      <c r="C9" s="65"/>
      <c r="D9" s="65"/>
    </row>
    <row r="10" spans="1:1024" ht="30" x14ac:dyDescent="0.3">
      <c r="A10" s="99" t="s">
        <v>328</v>
      </c>
      <c r="B10" s="97" t="s">
        <v>329</v>
      </c>
      <c r="C10" s="41" t="s">
        <v>330</v>
      </c>
      <c r="D10" s="41"/>
    </row>
    <row r="11" spans="1:1024" x14ac:dyDescent="0.3">
      <c r="A11" s="100" t="s">
        <v>185</v>
      </c>
      <c r="B11" s="101">
        <f>ROUND((9/17*100),2)</f>
        <v>52.94</v>
      </c>
      <c r="C11" s="102"/>
      <c r="D11" s="102"/>
    </row>
    <row r="12" spans="1:1024" ht="30" x14ac:dyDescent="0.3">
      <c r="A12" s="100" t="s">
        <v>189</v>
      </c>
      <c r="B12" s="101">
        <f>ROUND((5/17*100),2)</f>
        <v>29.41</v>
      </c>
      <c r="C12" s="102"/>
      <c r="D12" s="102"/>
    </row>
    <row r="13" spans="1:1024" x14ac:dyDescent="0.3">
      <c r="A13" s="100" t="s">
        <v>215</v>
      </c>
      <c r="B13" s="101">
        <f>ROUND((3/17*100),2)</f>
        <v>17.649999999999999</v>
      </c>
      <c r="C13" s="102"/>
      <c r="D13" s="102"/>
    </row>
    <row r="14" spans="1:1024" x14ac:dyDescent="0.3">
      <c r="A14" s="100" t="s">
        <v>197</v>
      </c>
      <c r="B14" s="103"/>
      <c r="C14" s="102"/>
      <c r="D14" s="102"/>
    </row>
    <row r="15" spans="1:1024" x14ac:dyDescent="0.3">
      <c r="A15" s="100" t="s">
        <v>287</v>
      </c>
      <c r="B15" s="103"/>
      <c r="C15" s="102"/>
      <c r="D15" s="102"/>
    </row>
    <row r="16" spans="1:1024" x14ac:dyDescent="0.3">
      <c r="A16" s="100"/>
      <c r="B16" s="103"/>
      <c r="C16" s="102"/>
      <c r="D16" s="102"/>
    </row>
    <row r="17" spans="1:4" x14ac:dyDescent="0.3">
      <c r="A17" s="100"/>
      <c r="B17" s="103"/>
      <c r="C17" s="102"/>
      <c r="D17" s="102"/>
    </row>
    <row r="18" spans="1:4" x14ac:dyDescent="0.3">
      <c r="A18" s="100"/>
      <c r="B18" s="103"/>
      <c r="C18" s="102"/>
      <c r="D18" s="102"/>
    </row>
    <row r="19" spans="1:4" x14ac:dyDescent="0.3">
      <c r="A19" s="100"/>
      <c r="B19" s="103"/>
      <c r="C19" s="102"/>
      <c r="D19" s="102"/>
    </row>
    <row r="20" spans="1:4" x14ac:dyDescent="0.3">
      <c r="A20" s="99" t="s">
        <v>331</v>
      </c>
      <c r="B20" s="97" t="s">
        <v>332</v>
      </c>
      <c r="C20" s="102"/>
      <c r="D20" s="102"/>
    </row>
    <row r="21" spans="1:4" x14ac:dyDescent="0.3">
      <c r="A21" s="63" t="s">
        <v>333</v>
      </c>
      <c r="B21" s="101"/>
      <c r="C21" s="65"/>
      <c r="D21" s="65"/>
    </row>
    <row r="22" spans="1:4" x14ac:dyDescent="0.3">
      <c r="A22" s="63" t="s">
        <v>334</v>
      </c>
      <c r="B22" s="101"/>
      <c r="C22" s="65"/>
      <c r="D22" s="65"/>
    </row>
    <row r="23" spans="1:4" x14ac:dyDescent="0.3">
      <c r="A23" s="63" t="s">
        <v>335</v>
      </c>
      <c r="B23" s="101"/>
      <c r="C23" s="65"/>
      <c r="D23" s="65"/>
    </row>
    <row r="24" spans="1:4" x14ac:dyDescent="0.3">
      <c r="A24" s="63" t="s">
        <v>336</v>
      </c>
      <c r="B24" s="101"/>
      <c r="C24" s="65"/>
      <c r="D24" s="65"/>
    </row>
    <row r="25" spans="1:4" x14ac:dyDescent="0.3">
      <c r="A25" s="63" t="s">
        <v>337</v>
      </c>
      <c r="B25" s="101"/>
      <c r="C25" s="65"/>
      <c r="D25" s="65"/>
    </row>
    <row r="26" spans="1:4" x14ac:dyDescent="0.3">
      <c r="A26" s="63" t="s">
        <v>338</v>
      </c>
      <c r="B26" s="101"/>
      <c r="C26" s="65"/>
      <c r="D26" s="65"/>
    </row>
    <row r="27" spans="1:4" x14ac:dyDescent="0.3">
      <c r="A27" s="63" t="s">
        <v>186</v>
      </c>
      <c r="B27" s="101">
        <f>ROUND((1/17*100),2)</f>
        <v>5.88</v>
      </c>
      <c r="C27" s="65"/>
      <c r="D27" s="65"/>
    </row>
    <row r="28" spans="1:4" x14ac:dyDescent="0.3">
      <c r="A28" s="63" t="s">
        <v>339</v>
      </c>
      <c r="B28" s="101"/>
      <c r="C28" s="65"/>
      <c r="D28" s="65"/>
    </row>
    <row r="29" spans="1:4" x14ac:dyDescent="0.3">
      <c r="A29" s="63" t="s">
        <v>191</v>
      </c>
      <c r="B29" s="101"/>
      <c r="C29" s="65"/>
      <c r="D29" s="65"/>
    </row>
    <row r="30" spans="1:4" x14ac:dyDescent="0.3">
      <c r="A30" s="63" t="s">
        <v>195</v>
      </c>
      <c r="B30" s="101"/>
      <c r="C30" s="65"/>
      <c r="D30" s="65"/>
    </row>
    <row r="31" spans="1:4" x14ac:dyDescent="0.3">
      <c r="A31" s="63" t="s">
        <v>340</v>
      </c>
      <c r="B31" s="101"/>
      <c r="C31" s="65"/>
      <c r="D31" s="65"/>
    </row>
    <row r="32" spans="1:4" x14ac:dyDescent="0.3">
      <c r="A32" s="63" t="s">
        <v>200</v>
      </c>
      <c r="B32" s="101">
        <f>ROUND((2/17*100),2)</f>
        <v>11.76</v>
      </c>
      <c r="C32" s="65"/>
      <c r="D32" s="65"/>
    </row>
    <row r="33" spans="1:4" x14ac:dyDescent="0.3">
      <c r="A33" s="63" t="s">
        <v>203</v>
      </c>
      <c r="B33" s="101"/>
      <c r="C33" s="65"/>
      <c r="D33" s="65"/>
    </row>
    <row r="34" spans="1:4" x14ac:dyDescent="0.3">
      <c r="A34" s="63" t="s">
        <v>206</v>
      </c>
      <c r="B34" s="101">
        <f>ROUND((1/17*100),2)</f>
        <v>5.88</v>
      </c>
      <c r="C34" s="65"/>
      <c r="D34" s="65"/>
    </row>
    <row r="35" spans="1:4" x14ac:dyDescent="0.3">
      <c r="A35" s="63" t="s">
        <v>209</v>
      </c>
      <c r="B35" s="101">
        <f>ROUND((2/17*100),2)</f>
        <v>11.76</v>
      </c>
      <c r="C35" s="65"/>
      <c r="D35" s="65"/>
    </row>
    <row r="36" spans="1:4" x14ac:dyDescent="0.3">
      <c r="A36" s="63" t="s">
        <v>212</v>
      </c>
      <c r="B36" s="101"/>
      <c r="C36" s="65"/>
      <c r="D36" s="65"/>
    </row>
    <row r="37" spans="1:4" x14ac:dyDescent="0.3">
      <c r="A37" s="63" t="s">
        <v>217</v>
      </c>
      <c r="B37" s="101"/>
      <c r="C37" s="65"/>
      <c r="D37" s="65"/>
    </row>
    <row r="38" spans="1:4" x14ac:dyDescent="0.3">
      <c r="A38" s="63" t="s">
        <v>220</v>
      </c>
      <c r="B38" s="101"/>
      <c r="C38" s="65"/>
      <c r="D38" s="65"/>
    </row>
    <row r="39" spans="1:4" x14ac:dyDescent="0.3">
      <c r="A39" s="63" t="s">
        <v>341</v>
      </c>
      <c r="B39" s="101"/>
      <c r="C39" s="65"/>
      <c r="D39" s="65"/>
    </row>
    <row r="40" spans="1:4" x14ac:dyDescent="0.3">
      <c r="A40" s="63" t="s">
        <v>342</v>
      </c>
      <c r="B40" s="101"/>
      <c r="C40" s="65"/>
      <c r="D40" s="65"/>
    </row>
    <row r="41" spans="1:4" x14ac:dyDescent="0.3">
      <c r="A41" s="63" t="s">
        <v>222</v>
      </c>
      <c r="B41" s="101">
        <f>ROUND((1/17*100),2)</f>
        <v>5.88</v>
      </c>
      <c r="C41" s="65"/>
      <c r="D41" s="65"/>
    </row>
    <row r="42" spans="1:4" x14ac:dyDescent="0.3">
      <c r="A42" s="63" t="s">
        <v>226</v>
      </c>
      <c r="B42" s="101">
        <f>ROUND((3/17*100),2)</f>
        <v>17.649999999999999</v>
      </c>
      <c r="C42" s="65"/>
      <c r="D42" s="65"/>
    </row>
    <row r="43" spans="1:4" x14ac:dyDescent="0.3">
      <c r="A43" s="63" t="s">
        <v>234</v>
      </c>
      <c r="B43" s="101"/>
      <c r="C43" s="65"/>
      <c r="D43" s="65"/>
    </row>
    <row r="44" spans="1:4" x14ac:dyDescent="0.3">
      <c r="A44" s="63" t="s">
        <v>343</v>
      </c>
      <c r="B44" s="101"/>
      <c r="C44" s="65"/>
      <c r="D44" s="65"/>
    </row>
    <row r="45" spans="1:4" x14ac:dyDescent="0.3">
      <c r="A45" s="63" t="s">
        <v>237</v>
      </c>
      <c r="B45" s="101"/>
      <c r="C45" s="65"/>
      <c r="D45" s="65"/>
    </row>
    <row r="46" spans="1:4" x14ac:dyDescent="0.3">
      <c r="A46" s="63" t="s">
        <v>344</v>
      </c>
      <c r="B46" s="101"/>
      <c r="C46" s="65"/>
      <c r="D46" s="65"/>
    </row>
    <row r="47" spans="1:4" x14ac:dyDescent="0.3">
      <c r="A47" s="63" t="s">
        <v>239</v>
      </c>
      <c r="B47" s="101"/>
      <c r="C47" s="65"/>
      <c r="D47" s="65"/>
    </row>
    <row r="48" spans="1:4" x14ac:dyDescent="0.3">
      <c r="A48" s="63" t="s">
        <v>345</v>
      </c>
      <c r="B48" s="101"/>
      <c r="C48" s="65"/>
      <c r="D48" s="65"/>
    </row>
    <row r="49" spans="1:4" x14ac:dyDescent="0.3">
      <c r="A49" s="63" t="s">
        <v>346</v>
      </c>
      <c r="B49" s="101"/>
      <c r="C49" s="65"/>
      <c r="D49" s="65"/>
    </row>
    <row r="50" spans="1:4" x14ac:dyDescent="0.3">
      <c r="A50" s="63" t="s">
        <v>241</v>
      </c>
      <c r="B50" s="101"/>
      <c r="C50" s="65"/>
      <c r="D50" s="65"/>
    </row>
    <row r="51" spans="1:4" x14ac:dyDescent="0.3">
      <c r="A51" s="63" t="s">
        <v>245</v>
      </c>
      <c r="B51" s="101">
        <f>ROUND((1/17*100),2)</f>
        <v>5.88</v>
      </c>
      <c r="C51" s="65"/>
      <c r="D51" s="65"/>
    </row>
    <row r="52" spans="1:4" x14ac:dyDescent="0.3">
      <c r="A52" s="63" t="s">
        <v>347</v>
      </c>
      <c r="B52" s="101"/>
      <c r="C52" s="65"/>
      <c r="D52" s="65"/>
    </row>
    <row r="53" spans="1:4" x14ac:dyDescent="0.3">
      <c r="A53" s="63" t="s">
        <v>248</v>
      </c>
      <c r="B53" s="101">
        <f>ROUND((1/17*100),2)</f>
        <v>5.88</v>
      </c>
      <c r="C53" s="65"/>
      <c r="D53" s="65"/>
    </row>
    <row r="54" spans="1:4" x14ac:dyDescent="0.3">
      <c r="A54" s="63" t="s">
        <v>250</v>
      </c>
      <c r="B54" s="101"/>
      <c r="C54" s="65"/>
      <c r="D54" s="65"/>
    </row>
    <row r="55" spans="1:4" x14ac:dyDescent="0.3">
      <c r="A55" s="63" t="s">
        <v>253</v>
      </c>
      <c r="B55" s="101"/>
      <c r="C55" s="65"/>
      <c r="D55" s="65"/>
    </row>
    <row r="56" spans="1:4" x14ac:dyDescent="0.3">
      <c r="A56" s="63" t="s">
        <v>256</v>
      </c>
      <c r="B56" s="101">
        <f>ROUND((1/17*100),2)</f>
        <v>5.88</v>
      </c>
      <c r="C56" s="65"/>
      <c r="D56" s="65"/>
    </row>
    <row r="57" spans="1:4" x14ac:dyDescent="0.3">
      <c r="A57" s="63" t="s">
        <v>348</v>
      </c>
      <c r="B57" s="101"/>
      <c r="C57" s="65"/>
      <c r="D57" s="65"/>
    </row>
    <row r="58" spans="1:4" x14ac:dyDescent="0.3">
      <c r="A58" s="63" t="s">
        <v>349</v>
      </c>
      <c r="B58" s="101"/>
      <c r="C58" s="65"/>
      <c r="D58" s="65"/>
    </row>
    <row r="59" spans="1:4" x14ac:dyDescent="0.3">
      <c r="A59" s="63" t="s">
        <v>350</v>
      </c>
      <c r="B59" s="101"/>
      <c r="C59" s="65"/>
      <c r="D59" s="65"/>
    </row>
    <row r="60" spans="1:4" x14ac:dyDescent="0.3">
      <c r="A60" s="63" t="s">
        <v>351</v>
      </c>
      <c r="B60" s="101"/>
      <c r="C60" s="65"/>
      <c r="D60" s="65"/>
    </row>
    <row r="61" spans="1:4" x14ac:dyDescent="0.3">
      <c r="A61" s="63" t="s">
        <v>263</v>
      </c>
      <c r="B61" s="101">
        <f>ROUND((1/17*100),2)</f>
        <v>5.88</v>
      </c>
      <c r="C61" s="65"/>
      <c r="D61" s="65"/>
    </row>
    <row r="62" spans="1:4" x14ac:dyDescent="0.3">
      <c r="A62" s="63" t="s">
        <v>265</v>
      </c>
      <c r="B62" s="101"/>
      <c r="C62" s="65"/>
      <c r="D62" s="65"/>
    </row>
    <row r="63" spans="1:4" x14ac:dyDescent="0.3">
      <c r="A63" s="63" t="s">
        <v>267</v>
      </c>
      <c r="B63" s="101">
        <f>ROUND((1/17*100),2)</f>
        <v>5.88</v>
      </c>
      <c r="C63" s="65"/>
      <c r="D63" s="65"/>
    </row>
    <row r="64" spans="1:4" x14ac:dyDescent="0.3">
      <c r="A64" s="63" t="s">
        <v>352</v>
      </c>
      <c r="B64" s="101"/>
      <c r="C64" s="65"/>
      <c r="D64" s="65"/>
    </row>
    <row r="65" spans="1:4" x14ac:dyDescent="0.3">
      <c r="A65" s="63" t="s">
        <v>271</v>
      </c>
      <c r="B65" s="101"/>
      <c r="C65" s="65"/>
      <c r="D65" s="65"/>
    </row>
    <row r="66" spans="1:4" x14ac:dyDescent="0.3">
      <c r="A66" s="63" t="s">
        <v>278</v>
      </c>
      <c r="B66" s="101"/>
      <c r="C66" s="65"/>
      <c r="D66" s="65"/>
    </row>
    <row r="67" spans="1:4" x14ac:dyDescent="0.3">
      <c r="A67" s="63" t="s">
        <v>285</v>
      </c>
      <c r="B67" s="101">
        <f>ROUND((1/17*100),2)</f>
        <v>5.88</v>
      </c>
      <c r="C67" s="65"/>
      <c r="D67" s="65"/>
    </row>
    <row r="68" spans="1:4" x14ac:dyDescent="0.3">
      <c r="A68" s="63" t="s">
        <v>353</v>
      </c>
      <c r="B68" s="101"/>
      <c r="C68" s="65"/>
      <c r="D68" s="65"/>
    </row>
    <row r="69" spans="1:4" x14ac:dyDescent="0.3">
      <c r="A69" s="104" t="s">
        <v>354</v>
      </c>
      <c r="B69" s="101">
        <f>SUM(B21:B68)</f>
        <v>94.089999999999975</v>
      </c>
      <c r="C69" s="65"/>
      <c r="D69" s="65"/>
    </row>
    <row r="70" spans="1:4" x14ac:dyDescent="0.3">
      <c r="A70" s="63" t="s">
        <v>355</v>
      </c>
      <c r="B70" s="105"/>
      <c r="C70" s="65"/>
      <c r="D70" s="65"/>
    </row>
    <row r="71" spans="1:4" x14ac:dyDescent="0.3">
      <c r="A71" s="63" t="s">
        <v>356</v>
      </c>
      <c r="B71" s="105"/>
      <c r="C71" s="65"/>
      <c r="D71" s="65"/>
    </row>
    <row r="72" spans="1:4" x14ac:dyDescent="0.3">
      <c r="A72" s="63" t="s">
        <v>357</v>
      </c>
      <c r="B72" s="101">
        <f>ROUND((1/17*100),2)</f>
        <v>5.88</v>
      </c>
      <c r="C72" s="65"/>
      <c r="D72" s="65"/>
    </row>
    <row r="73" spans="1:4" x14ac:dyDescent="0.3">
      <c r="A73" s="63" t="s">
        <v>358</v>
      </c>
      <c r="B73" s="105"/>
      <c r="C73" s="65"/>
      <c r="D73" s="65"/>
    </row>
    <row r="74" spans="1:4" x14ac:dyDescent="0.3">
      <c r="A74" s="63" t="s">
        <v>359</v>
      </c>
      <c r="B74" s="105"/>
      <c r="C74" s="65"/>
      <c r="D74" s="65"/>
    </row>
    <row r="75" spans="1:4" x14ac:dyDescent="0.3">
      <c r="A75" s="63" t="s">
        <v>360</v>
      </c>
      <c r="B75" s="105"/>
      <c r="C75" s="65"/>
      <c r="D75" s="65"/>
    </row>
    <row r="76" spans="1:4" x14ac:dyDescent="0.3">
      <c r="A76" s="63"/>
      <c r="B76" s="105"/>
      <c r="C76" s="65"/>
      <c r="D76" s="65"/>
    </row>
    <row r="77" spans="1:4" ht="30" x14ac:dyDescent="0.3">
      <c r="A77" s="96" t="s">
        <v>322</v>
      </c>
      <c r="B77" s="97" t="s">
        <v>323</v>
      </c>
      <c r="C77" s="41" t="s">
        <v>324</v>
      </c>
      <c r="D77" s="41" t="s">
        <v>325</v>
      </c>
    </row>
    <row r="78" spans="1:4" x14ac:dyDescent="0.3">
      <c r="A78" s="98" t="s">
        <v>361</v>
      </c>
      <c r="B78" s="33" t="s">
        <v>362</v>
      </c>
      <c r="C78" s="65">
        <v>103</v>
      </c>
      <c r="D78" s="65">
        <v>103</v>
      </c>
    </row>
    <row r="79" spans="1:4" x14ac:dyDescent="0.3">
      <c r="A79" s="98"/>
      <c r="B79" s="33"/>
      <c r="C79" s="65"/>
      <c r="D79" s="65"/>
    </row>
    <row r="80" spans="1:4" ht="30" x14ac:dyDescent="0.3">
      <c r="A80" s="99" t="s">
        <v>328</v>
      </c>
      <c r="B80" s="97" t="s">
        <v>329</v>
      </c>
      <c r="C80" s="41" t="s">
        <v>330</v>
      </c>
      <c r="D80" s="41"/>
    </row>
    <row r="81" spans="1:4" ht="30" x14ac:dyDescent="0.3">
      <c r="A81" s="100" t="s">
        <v>185</v>
      </c>
      <c r="B81" s="103">
        <v>69.902912621359206</v>
      </c>
      <c r="C81" s="102" t="s">
        <v>363</v>
      </c>
      <c r="D81" s="102"/>
    </row>
    <row r="82" spans="1:4" ht="30" x14ac:dyDescent="0.3">
      <c r="A82" s="100" t="s">
        <v>189</v>
      </c>
      <c r="B82" s="103">
        <v>26.213592233009699</v>
      </c>
      <c r="C82" s="106" t="s">
        <v>364</v>
      </c>
      <c r="D82" s="106"/>
    </row>
    <row r="83" spans="1:4" x14ac:dyDescent="0.3">
      <c r="A83" s="100" t="s">
        <v>215</v>
      </c>
      <c r="B83" s="103">
        <v>0.970873786407767</v>
      </c>
      <c r="C83" s="102" t="s">
        <v>365</v>
      </c>
      <c r="D83" s="102"/>
    </row>
    <row r="84" spans="1:4" x14ac:dyDescent="0.3">
      <c r="A84" s="100" t="s">
        <v>197</v>
      </c>
      <c r="B84" s="103">
        <v>1.94174757281553</v>
      </c>
      <c r="C84" s="102" t="s">
        <v>365</v>
      </c>
      <c r="D84" s="102"/>
    </row>
    <row r="85" spans="1:4" x14ac:dyDescent="0.3">
      <c r="A85" s="100" t="s">
        <v>366</v>
      </c>
      <c r="B85" s="103">
        <v>0.970873786407767</v>
      </c>
      <c r="C85" s="102" t="s">
        <v>367</v>
      </c>
      <c r="D85" s="102"/>
    </row>
    <row r="86" spans="1:4" x14ac:dyDescent="0.3">
      <c r="A86" s="100"/>
      <c r="B86" s="103"/>
      <c r="C86" s="102"/>
      <c r="D86" s="102"/>
    </row>
    <row r="87" spans="1:4" x14ac:dyDescent="0.3">
      <c r="A87" s="100"/>
      <c r="B87" s="103"/>
      <c r="C87" s="102"/>
      <c r="D87" s="102"/>
    </row>
    <row r="88" spans="1:4" x14ac:dyDescent="0.3">
      <c r="A88" s="100"/>
      <c r="B88" s="103"/>
      <c r="C88" s="102"/>
      <c r="D88" s="102"/>
    </row>
    <row r="89" spans="1:4" x14ac:dyDescent="0.3">
      <c r="A89" s="100"/>
      <c r="B89" s="103"/>
      <c r="C89" s="102"/>
      <c r="D89" s="102"/>
    </row>
    <row r="90" spans="1:4" x14ac:dyDescent="0.3">
      <c r="A90" s="99" t="s">
        <v>331</v>
      </c>
      <c r="B90" s="97" t="s">
        <v>332</v>
      </c>
      <c r="C90" s="102"/>
      <c r="D90" s="102"/>
    </row>
    <row r="91" spans="1:4" x14ac:dyDescent="0.3">
      <c r="A91" s="68" t="s">
        <v>368</v>
      </c>
      <c r="B91" s="105">
        <v>0.970873786407767</v>
      </c>
      <c r="C91" s="65"/>
      <c r="D91" s="65"/>
    </row>
    <row r="92" spans="1:4" x14ac:dyDescent="0.3">
      <c r="A92" s="63" t="s">
        <v>333</v>
      </c>
      <c r="B92" s="105"/>
      <c r="C92" s="65"/>
      <c r="D92" s="65"/>
    </row>
    <row r="93" spans="1:4" x14ac:dyDescent="0.3">
      <c r="A93" s="63" t="s">
        <v>334</v>
      </c>
      <c r="B93" s="105"/>
      <c r="C93" s="65"/>
      <c r="D93" s="65"/>
    </row>
    <row r="94" spans="1:4" x14ac:dyDescent="0.3">
      <c r="A94" s="63" t="s">
        <v>335</v>
      </c>
      <c r="B94" s="105"/>
      <c r="C94" s="65"/>
      <c r="D94" s="65"/>
    </row>
    <row r="95" spans="1:4" x14ac:dyDescent="0.3">
      <c r="A95" s="63" t="s">
        <v>336</v>
      </c>
      <c r="B95" s="105">
        <v>0.970873786407767</v>
      </c>
      <c r="C95" s="65"/>
      <c r="D95" s="65"/>
    </row>
    <row r="96" spans="1:4" x14ac:dyDescent="0.3">
      <c r="A96" s="63" t="s">
        <v>337</v>
      </c>
      <c r="B96" s="105"/>
      <c r="C96" s="65"/>
      <c r="D96" s="65"/>
    </row>
    <row r="97" spans="1:4" x14ac:dyDescent="0.3">
      <c r="A97" s="63" t="s">
        <v>338</v>
      </c>
      <c r="B97" s="105"/>
      <c r="C97" s="65"/>
      <c r="D97" s="65"/>
    </row>
    <row r="98" spans="1:4" x14ac:dyDescent="0.3">
      <c r="A98" s="63" t="s">
        <v>186</v>
      </c>
      <c r="B98" s="105">
        <v>33.980582524271803</v>
      </c>
      <c r="C98" s="65"/>
      <c r="D98" s="65"/>
    </row>
    <row r="99" spans="1:4" x14ac:dyDescent="0.3">
      <c r="A99" s="63" t="s">
        <v>339</v>
      </c>
      <c r="B99" s="105"/>
      <c r="C99" s="65"/>
      <c r="D99" s="65"/>
    </row>
    <row r="100" spans="1:4" x14ac:dyDescent="0.3">
      <c r="A100" s="63" t="s">
        <v>191</v>
      </c>
      <c r="B100" s="105"/>
      <c r="C100" s="65"/>
      <c r="D100" s="65"/>
    </row>
    <row r="101" spans="1:4" x14ac:dyDescent="0.3">
      <c r="A101" s="63" t="s">
        <v>195</v>
      </c>
      <c r="B101" s="105"/>
      <c r="C101" s="65"/>
      <c r="D101" s="65"/>
    </row>
    <row r="102" spans="1:4" x14ac:dyDescent="0.3">
      <c r="A102" s="63" t="s">
        <v>340</v>
      </c>
      <c r="B102" s="105"/>
      <c r="C102" s="65"/>
      <c r="D102" s="65"/>
    </row>
    <row r="103" spans="1:4" x14ac:dyDescent="0.3">
      <c r="A103" s="63" t="s">
        <v>200</v>
      </c>
      <c r="B103" s="105"/>
      <c r="C103" s="65"/>
      <c r="D103" s="65"/>
    </row>
    <row r="104" spans="1:4" x14ac:dyDescent="0.3">
      <c r="A104" s="63" t="s">
        <v>203</v>
      </c>
      <c r="B104" s="105"/>
      <c r="C104" s="65"/>
      <c r="D104" s="65"/>
    </row>
    <row r="105" spans="1:4" x14ac:dyDescent="0.3">
      <c r="A105" s="63" t="s">
        <v>206</v>
      </c>
      <c r="B105" s="105">
        <v>0.970873786407767</v>
      </c>
      <c r="C105" s="65"/>
      <c r="D105" s="65"/>
    </row>
    <row r="106" spans="1:4" x14ac:dyDescent="0.3">
      <c r="A106" s="63" t="s">
        <v>209</v>
      </c>
      <c r="B106" s="105">
        <v>7.7669902912621396</v>
      </c>
      <c r="C106" s="65"/>
      <c r="D106" s="65"/>
    </row>
    <row r="107" spans="1:4" x14ac:dyDescent="0.3">
      <c r="A107" s="63" t="s">
        <v>212</v>
      </c>
      <c r="B107" s="105"/>
      <c r="C107" s="65"/>
      <c r="D107" s="65"/>
    </row>
    <row r="108" spans="1:4" x14ac:dyDescent="0.3">
      <c r="A108" s="63" t="s">
        <v>217</v>
      </c>
      <c r="B108" s="105">
        <v>5.8252427184466002</v>
      </c>
      <c r="C108" s="65"/>
      <c r="D108" s="65"/>
    </row>
    <row r="109" spans="1:4" x14ac:dyDescent="0.3">
      <c r="A109" s="63" t="s">
        <v>220</v>
      </c>
      <c r="B109" s="105">
        <v>0.970873786407767</v>
      </c>
      <c r="C109" s="65"/>
      <c r="D109" s="65"/>
    </row>
    <row r="110" spans="1:4" x14ac:dyDescent="0.3">
      <c r="A110" s="63" t="s">
        <v>341</v>
      </c>
      <c r="B110" s="105"/>
      <c r="C110" s="65"/>
      <c r="D110" s="65"/>
    </row>
    <row r="111" spans="1:4" x14ac:dyDescent="0.3">
      <c r="A111" s="63" t="s">
        <v>342</v>
      </c>
      <c r="B111" s="105"/>
      <c r="C111" s="65"/>
      <c r="D111" s="65"/>
    </row>
    <row r="112" spans="1:4" x14ac:dyDescent="0.3">
      <c r="A112" s="63" t="s">
        <v>222</v>
      </c>
      <c r="B112" s="105"/>
      <c r="C112" s="65"/>
      <c r="D112" s="65"/>
    </row>
    <row r="113" spans="1:4" x14ac:dyDescent="0.3">
      <c r="A113" s="63" t="s">
        <v>226</v>
      </c>
      <c r="B113" s="105">
        <v>8.7378640776699008</v>
      </c>
      <c r="C113" s="65"/>
      <c r="D113" s="65"/>
    </row>
    <row r="114" spans="1:4" x14ac:dyDescent="0.3">
      <c r="A114" s="63" t="s">
        <v>234</v>
      </c>
      <c r="B114" s="105"/>
      <c r="C114" s="65"/>
      <c r="D114" s="65"/>
    </row>
    <row r="115" spans="1:4" x14ac:dyDescent="0.3">
      <c r="A115" s="63" t="s">
        <v>343</v>
      </c>
      <c r="B115" s="105"/>
      <c r="C115" s="65"/>
      <c r="D115" s="65"/>
    </row>
    <row r="116" spans="1:4" x14ac:dyDescent="0.3">
      <c r="A116" s="63" t="s">
        <v>237</v>
      </c>
      <c r="B116" s="105"/>
      <c r="C116" s="65"/>
      <c r="D116" s="65"/>
    </row>
    <row r="117" spans="1:4" x14ac:dyDescent="0.3">
      <c r="A117" s="63" t="s">
        <v>344</v>
      </c>
      <c r="B117" s="105"/>
      <c r="C117" s="65"/>
      <c r="D117" s="65"/>
    </row>
    <row r="118" spans="1:4" x14ac:dyDescent="0.3">
      <c r="A118" s="63" t="s">
        <v>239</v>
      </c>
      <c r="B118" s="105"/>
      <c r="C118" s="65"/>
      <c r="D118" s="65"/>
    </row>
    <row r="119" spans="1:4" x14ac:dyDescent="0.3">
      <c r="A119" s="63" t="s">
        <v>345</v>
      </c>
      <c r="B119" s="105"/>
      <c r="C119" s="65"/>
      <c r="D119" s="65"/>
    </row>
    <row r="120" spans="1:4" x14ac:dyDescent="0.3">
      <c r="A120" s="63" t="s">
        <v>346</v>
      </c>
      <c r="B120" s="105"/>
      <c r="C120" s="65"/>
      <c r="D120" s="65"/>
    </row>
    <row r="121" spans="1:4" x14ac:dyDescent="0.3">
      <c r="A121" s="63" t="s">
        <v>241</v>
      </c>
      <c r="B121" s="105"/>
      <c r="C121" s="65"/>
      <c r="D121" s="65"/>
    </row>
    <row r="122" spans="1:4" x14ac:dyDescent="0.3">
      <c r="A122" s="63" t="s">
        <v>245</v>
      </c>
      <c r="B122" s="105"/>
      <c r="C122" s="65"/>
      <c r="D122" s="65"/>
    </row>
    <row r="123" spans="1:4" x14ac:dyDescent="0.3">
      <c r="A123" s="63" t="s">
        <v>347</v>
      </c>
      <c r="B123" s="105"/>
      <c r="C123" s="65"/>
      <c r="D123" s="65"/>
    </row>
    <row r="124" spans="1:4" x14ac:dyDescent="0.3">
      <c r="A124" s="63" t="s">
        <v>248</v>
      </c>
      <c r="B124" s="105"/>
      <c r="C124" s="65"/>
      <c r="D124" s="65"/>
    </row>
    <row r="125" spans="1:4" x14ac:dyDescent="0.3">
      <c r="A125" s="63" t="s">
        <v>250</v>
      </c>
      <c r="B125" s="105"/>
      <c r="C125" s="65"/>
      <c r="D125" s="65"/>
    </row>
    <row r="126" spans="1:4" x14ac:dyDescent="0.3">
      <c r="A126" s="63" t="s">
        <v>253</v>
      </c>
      <c r="B126" s="105">
        <v>0.970873786407767</v>
      </c>
      <c r="C126" s="65"/>
      <c r="D126" s="65"/>
    </row>
    <row r="127" spans="1:4" x14ac:dyDescent="0.3">
      <c r="A127" s="63" t="s">
        <v>256</v>
      </c>
      <c r="B127" s="105"/>
      <c r="C127" s="65"/>
      <c r="D127" s="65"/>
    </row>
    <row r="128" spans="1:4" x14ac:dyDescent="0.3">
      <c r="A128" s="63" t="s">
        <v>348</v>
      </c>
      <c r="B128" s="105"/>
      <c r="C128" s="65"/>
      <c r="D128" s="65"/>
    </row>
    <row r="129" spans="1:4" x14ac:dyDescent="0.3">
      <c r="A129" s="63" t="s">
        <v>349</v>
      </c>
      <c r="B129" s="105"/>
      <c r="C129" s="65"/>
      <c r="D129" s="65"/>
    </row>
    <row r="130" spans="1:4" x14ac:dyDescent="0.3">
      <c r="A130" s="63" t="s">
        <v>350</v>
      </c>
      <c r="B130" s="105"/>
      <c r="C130" s="65"/>
      <c r="D130" s="65"/>
    </row>
    <row r="131" spans="1:4" x14ac:dyDescent="0.3">
      <c r="A131" s="63" t="s">
        <v>351</v>
      </c>
      <c r="B131" s="105"/>
      <c r="C131" s="65"/>
      <c r="D131" s="65"/>
    </row>
    <row r="132" spans="1:4" x14ac:dyDescent="0.3">
      <c r="A132" s="63" t="s">
        <v>263</v>
      </c>
      <c r="B132" s="105"/>
      <c r="C132" s="65"/>
      <c r="D132" s="65"/>
    </row>
    <row r="133" spans="1:4" x14ac:dyDescent="0.3">
      <c r="A133" s="63" t="s">
        <v>265</v>
      </c>
      <c r="B133" s="105">
        <v>23.300970873786401</v>
      </c>
      <c r="C133" s="65"/>
      <c r="D133" s="65"/>
    </row>
    <row r="134" spans="1:4" x14ac:dyDescent="0.3">
      <c r="A134" s="63" t="s">
        <v>267</v>
      </c>
      <c r="B134" s="105"/>
      <c r="C134" s="65"/>
      <c r="D134" s="65"/>
    </row>
    <row r="135" spans="1:4" x14ac:dyDescent="0.3">
      <c r="A135" s="63" t="s">
        <v>352</v>
      </c>
      <c r="B135" s="105"/>
      <c r="C135" s="65"/>
      <c r="D135" s="65"/>
    </row>
    <row r="136" spans="1:4" x14ac:dyDescent="0.3">
      <c r="A136" s="63" t="s">
        <v>271</v>
      </c>
      <c r="B136" s="105"/>
      <c r="C136" s="65"/>
      <c r="D136" s="65"/>
    </row>
    <row r="137" spans="1:4" x14ac:dyDescent="0.3">
      <c r="A137" s="63" t="s">
        <v>278</v>
      </c>
      <c r="B137" s="105">
        <v>0.970873786407767</v>
      </c>
      <c r="C137" s="65"/>
      <c r="D137" s="65"/>
    </row>
    <row r="138" spans="1:4" x14ac:dyDescent="0.3">
      <c r="A138" s="63" t="s">
        <v>285</v>
      </c>
      <c r="B138" s="105">
        <v>1.94174757281553</v>
      </c>
      <c r="C138" s="65"/>
      <c r="D138" s="65"/>
    </row>
    <row r="139" spans="1:4" x14ac:dyDescent="0.3">
      <c r="A139" s="63" t="s">
        <v>353</v>
      </c>
      <c r="B139" s="105"/>
      <c r="C139" s="65"/>
      <c r="D139" s="65"/>
    </row>
    <row r="140" spans="1:4" x14ac:dyDescent="0.3">
      <c r="A140" s="104" t="s">
        <v>354</v>
      </c>
      <c r="B140" s="105">
        <f>SUM(B91:B139)</f>
        <v>87.378640776698973</v>
      </c>
      <c r="C140" s="65"/>
      <c r="D140" s="65"/>
    </row>
    <row r="141" spans="1:4" x14ac:dyDescent="0.3">
      <c r="A141" s="63" t="s">
        <v>355</v>
      </c>
      <c r="B141" s="105">
        <f>16/103*100</f>
        <v>15.53398058252427</v>
      </c>
      <c r="C141" s="65"/>
      <c r="D141" s="65"/>
    </row>
    <row r="142" spans="1:4" x14ac:dyDescent="0.3">
      <c r="A142" s="63" t="s">
        <v>356</v>
      </c>
      <c r="B142" s="105"/>
      <c r="C142" s="65"/>
      <c r="D142" s="65"/>
    </row>
    <row r="143" spans="1:4" x14ac:dyDescent="0.3">
      <c r="A143" s="63" t="s">
        <v>357</v>
      </c>
      <c r="B143" s="105"/>
      <c r="C143" s="65"/>
      <c r="D143" s="65"/>
    </row>
    <row r="144" spans="1:4" x14ac:dyDescent="0.3">
      <c r="A144" s="63" t="s">
        <v>358</v>
      </c>
      <c r="B144" s="105"/>
      <c r="C144" s="65"/>
      <c r="D144" s="65"/>
    </row>
    <row r="145" spans="1:4" x14ac:dyDescent="0.3">
      <c r="A145" s="63" t="s">
        <v>359</v>
      </c>
      <c r="B145" s="105"/>
      <c r="C145" s="65"/>
      <c r="D145" s="65"/>
    </row>
    <row r="146" spans="1:4" x14ac:dyDescent="0.3">
      <c r="A146" s="63" t="s">
        <v>360</v>
      </c>
      <c r="B146" s="105"/>
      <c r="C146" s="65"/>
      <c r="D146" s="65"/>
    </row>
    <row r="147" spans="1:4" x14ac:dyDescent="0.3">
      <c r="A147" s="63"/>
      <c r="B147" s="105"/>
      <c r="C147" s="65"/>
      <c r="D147" s="65"/>
    </row>
    <row r="148" spans="1:4" x14ac:dyDescent="0.3">
      <c r="A148" s="63" t="s">
        <v>369</v>
      </c>
      <c r="B148" s="105">
        <v>0</v>
      </c>
      <c r="C148" s="65"/>
      <c r="D148" s="65"/>
    </row>
    <row r="149" spans="1:4" x14ac:dyDescent="0.3">
      <c r="A149" s="63"/>
      <c r="B149" s="105"/>
      <c r="C149" s="65"/>
      <c r="D149" s="65"/>
    </row>
    <row r="150" spans="1:4" ht="30" x14ac:dyDescent="0.3">
      <c r="A150" s="96" t="s">
        <v>322</v>
      </c>
      <c r="B150" s="97" t="s">
        <v>323</v>
      </c>
      <c r="C150" s="41" t="s">
        <v>324</v>
      </c>
      <c r="D150" s="41" t="s">
        <v>325</v>
      </c>
    </row>
    <row r="151" spans="1:4" x14ac:dyDescent="0.3">
      <c r="A151" s="98" t="s">
        <v>370</v>
      </c>
      <c r="B151" s="33" t="s">
        <v>362</v>
      </c>
      <c r="C151" s="65">
        <v>50</v>
      </c>
      <c r="D151" s="65">
        <v>50</v>
      </c>
    </row>
    <row r="152" spans="1:4" x14ac:dyDescent="0.3">
      <c r="A152" s="98"/>
      <c r="B152" s="33"/>
      <c r="C152" s="65"/>
      <c r="D152" s="65"/>
    </row>
    <row r="153" spans="1:4" ht="30" x14ac:dyDescent="0.3">
      <c r="A153" s="99" t="s">
        <v>328</v>
      </c>
      <c r="B153" s="97" t="s">
        <v>329</v>
      </c>
      <c r="C153" s="41" t="s">
        <v>330</v>
      </c>
      <c r="D153" s="41"/>
    </row>
    <row r="154" spans="1:4" ht="30" x14ac:dyDescent="0.3">
      <c r="A154" s="100" t="s">
        <v>185</v>
      </c>
      <c r="B154" s="103">
        <f>30/50*100</f>
        <v>60</v>
      </c>
      <c r="C154" s="102" t="s">
        <v>371</v>
      </c>
      <c r="D154" s="102"/>
    </row>
    <row r="155" spans="1:4" ht="45" x14ac:dyDescent="0.3">
      <c r="A155" s="100" t="s">
        <v>189</v>
      </c>
      <c r="B155" s="103">
        <f>5/50*100</f>
        <v>10</v>
      </c>
      <c r="C155" s="102" t="s">
        <v>372</v>
      </c>
      <c r="D155" s="102"/>
    </row>
    <row r="156" spans="1:4" x14ac:dyDescent="0.3">
      <c r="A156" s="100" t="s">
        <v>215</v>
      </c>
      <c r="B156" s="103">
        <f>11/50*100</f>
        <v>22</v>
      </c>
      <c r="C156" s="102" t="s">
        <v>365</v>
      </c>
      <c r="D156" s="102"/>
    </row>
    <row r="157" spans="1:4" x14ac:dyDescent="0.3">
      <c r="A157" s="100" t="s">
        <v>197</v>
      </c>
      <c r="B157" s="103">
        <f>2/50*100</f>
        <v>4</v>
      </c>
      <c r="C157" s="102" t="s">
        <v>365</v>
      </c>
      <c r="D157" s="102"/>
    </row>
    <row r="158" spans="1:4" ht="30" x14ac:dyDescent="0.3">
      <c r="A158" s="100" t="s">
        <v>366</v>
      </c>
      <c r="B158" s="103">
        <f>2/50*100</f>
        <v>4</v>
      </c>
      <c r="C158" s="102" t="s">
        <v>373</v>
      </c>
      <c r="D158" s="102"/>
    </row>
    <row r="159" spans="1:4" x14ac:dyDescent="0.3">
      <c r="A159" s="100"/>
      <c r="B159" s="103"/>
      <c r="C159" s="102"/>
      <c r="D159" s="102"/>
    </row>
    <row r="160" spans="1:4" x14ac:dyDescent="0.3">
      <c r="A160" s="100"/>
      <c r="B160" s="103"/>
      <c r="C160" s="102"/>
      <c r="D160" s="102"/>
    </row>
    <row r="161" spans="1:4" x14ac:dyDescent="0.3">
      <c r="A161" s="100"/>
      <c r="B161" s="103"/>
      <c r="C161" s="102"/>
      <c r="D161" s="102"/>
    </row>
    <row r="162" spans="1:4" x14ac:dyDescent="0.3">
      <c r="A162" s="100"/>
      <c r="B162" s="103"/>
      <c r="C162" s="102"/>
      <c r="D162" s="102"/>
    </row>
    <row r="163" spans="1:4" x14ac:dyDescent="0.3">
      <c r="A163" s="99" t="s">
        <v>331</v>
      </c>
      <c r="B163" s="97" t="s">
        <v>332</v>
      </c>
      <c r="C163" s="102"/>
      <c r="D163" s="102"/>
    </row>
    <row r="164" spans="1:4" x14ac:dyDescent="0.3">
      <c r="A164" s="63" t="s">
        <v>333</v>
      </c>
      <c r="B164" s="105"/>
      <c r="C164" s="65"/>
      <c r="D164" s="65"/>
    </row>
    <row r="165" spans="1:4" x14ac:dyDescent="0.3">
      <c r="A165" s="63" t="s">
        <v>334</v>
      </c>
      <c r="B165" s="105"/>
      <c r="C165" s="65"/>
      <c r="D165" s="65"/>
    </row>
    <row r="166" spans="1:4" x14ac:dyDescent="0.3">
      <c r="A166" s="63" t="s">
        <v>335</v>
      </c>
      <c r="B166" s="105"/>
      <c r="C166" s="65"/>
      <c r="D166" s="65"/>
    </row>
    <row r="167" spans="1:4" x14ac:dyDescent="0.3">
      <c r="A167" s="63" t="s">
        <v>336</v>
      </c>
      <c r="B167" s="105"/>
      <c r="C167" s="65"/>
      <c r="D167" s="65"/>
    </row>
    <row r="168" spans="1:4" x14ac:dyDescent="0.3">
      <c r="A168" s="63" t="s">
        <v>337</v>
      </c>
      <c r="B168" s="105"/>
      <c r="C168" s="65"/>
      <c r="D168" s="65"/>
    </row>
    <row r="169" spans="1:4" x14ac:dyDescent="0.3">
      <c r="A169" s="63" t="s">
        <v>338</v>
      </c>
      <c r="B169" s="105"/>
      <c r="C169" s="65"/>
      <c r="D169" s="65"/>
    </row>
    <row r="170" spans="1:4" x14ac:dyDescent="0.3">
      <c r="A170" s="63" t="s">
        <v>186</v>
      </c>
      <c r="B170" s="105">
        <v>4</v>
      </c>
      <c r="C170" s="65"/>
      <c r="D170" s="65"/>
    </row>
    <row r="171" spans="1:4" x14ac:dyDescent="0.3">
      <c r="A171" s="63" t="s">
        <v>339</v>
      </c>
      <c r="B171" s="105"/>
      <c r="C171" s="65"/>
      <c r="D171" s="65"/>
    </row>
    <row r="172" spans="1:4" x14ac:dyDescent="0.3">
      <c r="A172" s="63" t="s">
        <v>191</v>
      </c>
      <c r="B172" s="105"/>
      <c r="C172" s="65"/>
      <c r="D172" s="65"/>
    </row>
    <row r="173" spans="1:4" x14ac:dyDescent="0.3">
      <c r="A173" s="63" t="s">
        <v>195</v>
      </c>
      <c r="B173" s="105"/>
      <c r="C173" s="65"/>
      <c r="D173" s="65"/>
    </row>
    <row r="174" spans="1:4" x14ac:dyDescent="0.3">
      <c r="A174" s="63" t="s">
        <v>340</v>
      </c>
      <c r="B174" s="105"/>
      <c r="C174" s="65"/>
      <c r="D174" s="65"/>
    </row>
    <row r="175" spans="1:4" x14ac:dyDescent="0.3">
      <c r="A175" s="63" t="s">
        <v>200</v>
      </c>
      <c r="B175" s="105">
        <v>12</v>
      </c>
      <c r="C175" s="65"/>
      <c r="D175" s="65"/>
    </row>
    <row r="176" spans="1:4" x14ac:dyDescent="0.3">
      <c r="A176" s="63" t="s">
        <v>203</v>
      </c>
      <c r="B176" s="105"/>
      <c r="C176" s="65"/>
      <c r="D176" s="65"/>
    </row>
    <row r="177" spans="1:4" x14ac:dyDescent="0.3">
      <c r="A177" s="63" t="s">
        <v>206</v>
      </c>
      <c r="B177" s="105"/>
      <c r="C177" s="65"/>
      <c r="D177" s="65"/>
    </row>
    <row r="178" spans="1:4" x14ac:dyDescent="0.3">
      <c r="A178" s="63" t="s">
        <v>209</v>
      </c>
      <c r="B178" s="105">
        <v>12</v>
      </c>
      <c r="C178" s="65"/>
      <c r="D178" s="65"/>
    </row>
    <row r="179" spans="1:4" x14ac:dyDescent="0.3">
      <c r="A179" s="63" t="s">
        <v>212</v>
      </c>
      <c r="B179" s="105"/>
      <c r="C179" s="65"/>
      <c r="D179" s="65"/>
    </row>
    <row r="180" spans="1:4" x14ac:dyDescent="0.3">
      <c r="A180" s="63" t="s">
        <v>217</v>
      </c>
      <c r="B180" s="105"/>
      <c r="C180" s="65"/>
      <c r="D180" s="65"/>
    </row>
    <row r="181" spans="1:4" x14ac:dyDescent="0.3">
      <c r="A181" s="63" t="s">
        <v>220</v>
      </c>
      <c r="B181" s="105"/>
      <c r="C181" s="65"/>
      <c r="D181" s="65"/>
    </row>
    <row r="182" spans="1:4" x14ac:dyDescent="0.3">
      <c r="A182" s="63" t="s">
        <v>341</v>
      </c>
      <c r="B182" s="105"/>
      <c r="C182" s="65"/>
      <c r="D182" s="65"/>
    </row>
    <row r="183" spans="1:4" x14ac:dyDescent="0.3">
      <c r="A183" s="63" t="s">
        <v>342</v>
      </c>
      <c r="B183" s="105"/>
      <c r="C183" s="65"/>
      <c r="D183" s="65"/>
    </row>
    <row r="184" spans="1:4" x14ac:dyDescent="0.3">
      <c r="A184" s="63" t="s">
        <v>222</v>
      </c>
      <c r="B184" s="105"/>
      <c r="C184" s="65"/>
      <c r="D184" s="65"/>
    </row>
    <row r="185" spans="1:4" x14ac:dyDescent="0.3">
      <c r="A185" s="63" t="s">
        <v>226</v>
      </c>
      <c r="B185" s="105">
        <v>4</v>
      </c>
      <c r="C185" s="65"/>
      <c r="D185" s="65"/>
    </row>
    <row r="186" spans="1:4" x14ac:dyDescent="0.3">
      <c r="A186" s="63" t="s">
        <v>234</v>
      </c>
      <c r="B186" s="105"/>
      <c r="C186" s="65"/>
      <c r="D186" s="65"/>
    </row>
    <row r="187" spans="1:4" x14ac:dyDescent="0.3">
      <c r="A187" s="63" t="s">
        <v>343</v>
      </c>
      <c r="B187" s="105"/>
      <c r="C187" s="65"/>
      <c r="D187" s="65"/>
    </row>
    <row r="188" spans="1:4" x14ac:dyDescent="0.3">
      <c r="A188" s="63" t="s">
        <v>237</v>
      </c>
      <c r="B188" s="105"/>
      <c r="C188" s="65"/>
      <c r="D188" s="65"/>
    </row>
    <row r="189" spans="1:4" x14ac:dyDescent="0.3">
      <c r="A189" s="63" t="s">
        <v>344</v>
      </c>
      <c r="B189" s="105"/>
      <c r="C189" s="65"/>
      <c r="D189" s="65"/>
    </row>
    <row r="190" spans="1:4" x14ac:dyDescent="0.3">
      <c r="A190" s="63" t="s">
        <v>239</v>
      </c>
      <c r="B190" s="105"/>
      <c r="C190" s="65"/>
      <c r="D190" s="65"/>
    </row>
    <row r="191" spans="1:4" x14ac:dyDescent="0.3">
      <c r="A191" s="63" t="s">
        <v>345</v>
      </c>
      <c r="B191" s="105"/>
      <c r="C191" s="65"/>
      <c r="D191" s="65"/>
    </row>
    <row r="192" spans="1:4" x14ac:dyDescent="0.3">
      <c r="A192" s="63" t="s">
        <v>346</v>
      </c>
      <c r="B192" s="105"/>
      <c r="C192" s="65"/>
      <c r="D192" s="65"/>
    </row>
    <row r="193" spans="1:4" x14ac:dyDescent="0.3">
      <c r="A193" s="63" t="s">
        <v>241</v>
      </c>
      <c r="B193" s="105"/>
      <c r="C193" s="65"/>
      <c r="D193" s="65"/>
    </row>
    <row r="194" spans="1:4" x14ac:dyDescent="0.3">
      <c r="A194" s="63" t="s">
        <v>245</v>
      </c>
      <c r="B194" s="105"/>
      <c r="C194" s="65"/>
      <c r="D194" s="65"/>
    </row>
    <row r="195" spans="1:4" x14ac:dyDescent="0.3">
      <c r="A195" s="63" t="s">
        <v>347</v>
      </c>
      <c r="B195" s="105"/>
      <c r="C195" s="65"/>
      <c r="D195" s="65"/>
    </row>
    <row r="196" spans="1:4" x14ac:dyDescent="0.3">
      <c r="A196" s="63" t="s">
        <v>248</v>
      </c>
      <c r="B196" s="105"/>
      <c r="C196" s="65"/>
      <c r="D196" s="65"/>
    </row>
    <row r="197" spans="1:4" x14ac:dyDescent="0.3">
      <c r="A197" s="63" t="s">
        <v>250</v>
      </c>
      <c r="B197" s="105">
        <v>10</v>
      </c>
      <c r="C197" s="65"/>
      <c r="D197" s="65"/>
    </row>
    <row r="198" spans="1:4" x14ac:dyDescent="0.3">
      <c r="A198" s="63" t="s">
        <v>253</v>
      </c>
      <c r="B198" s="105">
        <v>6</v>
      </c>
      <c r="C198" s="65"/>
      <c r="D198" s="65"/>
    </row>
    <row r="199" spans="1:4" x14ac:dyDescent="0.3">
      <c r="A199" s="63" t="s">
        <v>256</v>
      </c>
      <c r="B199" s="105"/>
      <c r="C199" s="65"/>
      <c r="D199" s="65"/>
    </row>
    <row r="200" spans="1:4" x14ac:dyDescent="0.3">
      <c r="A200" s="63" t="s">
        <v>348</v>
      </c>
      <c r="B200" s="105"/>
      <c r="C200" s="65"/>
      <c r="D200" s="65"/>
    </row>
    <row r="201" spans="1:4" x14ac:dyDescent="0.3">
      <c r="A201" s="63" t="s">
        <v>349</v>
      </c>
      <c r="B201" s="105"/>
      <c r="C201" s="65"/>
      <c r="D201" s="65"/>
    </row>
    <row r="202" spans="1:4" x14ac:dyDescent="0.3">
      <c r="A202" s="63" t="s">
        <v>350</v>
      </c>
      <c r="B202" s="105"/>
      <c r="C202" s="65"/>
      <c r="D202" s="65"/>
    </row>
    <row r="203" spans="1:4" x14ac:dyDescent="0.3">
      <c r="A203" s="63" t="s">
        <v>351</v>
      </c>
      <c r="B203" s="105"/>
      <c r="C203" s="65"/>
      <c r="D203" s="65"/>
    </row>
    <row r="204" spans="1:4" x14ac:dyDescent="0.3">
      <c r="A204" s="63" t="s">
        <v>263</v>
      </c>
      <c r="B204" s="105"/>
      <c r="C204" s="65"/>
      <c r="D204" s="65"/>
    </row>
    <row r="205" spans="1:4" x14ac:dyDescent="0.3">
      <c r="A205" s="63" t="s">
        <v>265</v>
      </c>
      <c r="B205" s="105">
        <v>8</v>
      </c>
      <c r="C205" s="65"/>
      <c r="D205" s="65"/>
    </row>
    <row r="206" spans="1:4" x14ac:dyDescent="0.3">
      <c r="A206" s="63" t="s">
        <v>267</v>
      </c>
      <c r="B206" s="105">
        <v>4</v>
      </c>
      <c r="C206" s="65"/>
      <c r="D206" s="65"/>
    </row>
    <row r="207" spans="1:4" x14ac:dyDescent="0.3">
      <c r="A207" s="63" t="s">
        <v>352</v>
      </c>
      <c r="B207" s="105"/>
      <c r="C207" s="65"/>
      <c r="D207" s="65"/>
    </row>
    <row r="208" spans="1:4" x14ac:dyDescent="0.3">
      <c r="A208" s="63" t="s">
        <v>271</v>
      </c>
      <c r="B208" s="105">
        <v>4</v>
      </c>
      <c r="C208" s="65"/>
      <c r="D208" s="65"/>
    </row>
    <row r="209" spans="1:4" x14ac:dyDescent="0.3">
      <c r="A209" s="63" t="s">
        <v>278</v>
      </c>
      <c r="B209" s="105"/>
      <c r="C209" s="65"/>
      <c r="D209" s="65"/>
    </row>
    <row r="210" spans="1:4" x14ac:dyDescent="0.3">
      <c r="A210" s="63" t="s">
        <v>285</v>
      </c>
      <c r="B210" s="105"/>
      <c r="C210" s="65"/>
      <c r="D210" s="65"/>
    </row>
    <row r="211" spans="1:4" x14ac:dyDescent="0.3">
      <c r="A211" s="63" t="s">
        <v>353</v>
      </c>
      <c r="B211" s="105"/>
      <c r="C211" s="65"/>
      <c r="D211" s="65"/>
    </row>
    <row r="212" spans="1:4" x14ac:dyDescent="0.3">
      <c r="A212" s="104" t="s">
        <v>354</v>
      </c>
      <c r="B212" s="105">
        <f>SUM(B164:B211)</f>
        <v>64</v>
      </c>
      <c r="C212" s="65"/>
      <c r="D212" s="65"/>
    </row>
    <row r="213" spans="1:4" x14ac:dyDescent="0.3">
      <c r="A213" s="63" t="s">
        <v>355</v>
      </c>
      <c r="B213" s="105"/>
      <c r="C213" s="65"/>
      <c r="D213" s="65"/>
    </row>
    <row r="214" spans="1:4" x14ac:dyDescent="0.3">
      <c r="A214" s="63" t="s">
        <v>356</v>
      </c>
      <c r="B214" s="105"/>
      <c r="C214" s="65"/>
      <c r="D214" s="65"/>
    </row>
    <row r="215" spans="1:4" x14ac:dyDescent="0.3">
      <c r="A215" s="63" t="s">
        <v>357</v>
      </c>
      <c r="B215" s="105"/>
      <c r="C215" s="65"/>
      <c r="D215" s="65"/>
    </row>
    <row r="216" spans="1:4" x14ac:dyDescent="0.3">
      <c r="A216" s="63" t="s">
        <v>358</v>
      </c>
      <c r="B216" s="105"/>
      <c r="C216" s="65"/>
      <c r="D216" s="65"/>
    </row>
    <row r="217" spans="1:4" x14ac:dyDescent="0.3">
      <c r="A217" s="63" t="s">
        <v>359</v>
      </c>
      <c r="B217" s="105"/>
      <c r="C217" s="65"/>
      <c r="D217" s="65"/>
    </row>
    <row r="218" spans="1:4" x14ac:dyDescent="0.3">
      <c r="A218" s="63" t="s">
        <v>360</v>
      </c>
      <c r="B218" s="105"/>
      <c r="C218" s="65"/>
      <c r="D218" s="65"/>
    </row>
    <row r="219" spans="1:4" x14ac:dyDescent="0.3">
      <c r="A219" s="63"/>
      <c r="B219" s="105"/>
      <c r="C219" s="65"/>
      <c r="D219" s="65"/>
    </row>
    <row r="220" spans="1:4" x14ac:dyDescent="0.3">
      <c r="A220" s="63" t="s">
        <v>369</v>
      </c>
      <c r="B220" s="105">
        <f>34/50*100</f>
        <v>68</v>
      </c>
      <c r="C220" s="65"/>
      <c r="D220" s="65"/>
    </row>
    <row r="221" spans="1:4" x14ac:dyDescent="0.3">
      <c r="A221" s="63"/>
      <c r="B221" s="105"/>
      <c r="C221" s="65"/>
      <c r="D221" s="65"/>
    </row>
    <row r="222" spans="1:4" ht="30" x14ac:dyDescent="0.3">
      <c r="A222" s="96" t="s">
        <v>322</v>
      </c>
      <c r="B222" s="97" t="s">
        <v>323</v>
      </c>
      <c r="C222" s="41" t="s">
        <v>324</v>
      </c>
      <c r="D222" s="41" t="s">
        <v>325</v>
      </c>
    </row>
    <row r="223" spans="1:4" x14ac:dyDescent="0.3">
      <c r="A223" s="98" t="s">
        <v>374</v>
      </c>
      <c r="B223" s="33" t="s">
        <v>362</v>
      </c>
      <c r="C223" s="65">
        <v>95</v>
      </c>
      <c r="D223" s="65">
        <v>95</v>
      </c>
    </row>
    <row r="224" spans="1:4" x14ac:dyDescent="0.3">
      <c r="A224" s="98"/>
      <c r="B224" s="33"/>
      <c r="C224" s="65"/>
      <c r="D224" s="65"/>
    </row>
    <row r="225" spans="1:4" ht="30" x14ac:dyDescent="0.3">
      <c r="A225" s="99" t="s">
        <v>328</v>
      </c>
      <c r="B225" s="97" t="s">
        <v>329</v>
      </c>
      <c r="C225" s="41" t="s">
        <v>330</v>
      </c>
      <c r="D225" s="41"/>
    </row>
    <row r="226" spans="1:4" ht="39.75" x14ac:dyDescent="0.3">
      <c r="A226" s="100" t="s">
        <v>185</v>
      </c>
      <c r="B226" s="103">
        <v>53.684210526315802</v>
      </c>
      <c r="C226" s="106" t="s">
        <v>375</v>
      </c>
      <c r="D226" s="106"/>
    </row>
    <row r="227" spans="1:4" x14ac:dyDescent="0.3">
      <c r="A227" s="100" t="s">
        <v>215</v>
      </c>
      <c r="B227" s="103">
        <v>2.1052631578947398</v>
      </c>
      <c r="C227" s="106" t="s">
        <v>376</v>
      </c>
      <c r="D227" s="106"/>
    </row>
    <row r="228" spans="1:4" ht="52.5" x14ac:dyDescent="0.3">
      <c r="A228" s="100" t="s">
        <v>189</v>
      </c>
      <c r="B228" s="103">
        <v>33.684210526315802</v>
      </c>
      <c r="C228" s="106" t="s">
        <v>377</v>
      </c>
      <c r="D228" s="106"/>
    </row>
    <row r="229" spans="1:4" ht="27" x14ac:dyDescent="0.3">
      <c r="A229" s="100" t="s">
        <v>197</v>
      </c>
      <c r="B229" s="103">
        <v>4.2105263157894699</v>
      </c>
      <c r="C229" s="106" t="s">
        <v>363</v>
      </c>
      <c r="D229" s="106"/>
    </row>
    <row r="230" spans="1:4" ht="27" x14ac:dyDescent="0.3">
      <c r="A230" s="100" t="s">
        <v>366</v>
      </c>
      <c r="B230" s="103">
        <v>6.3157894736842097</v>
      </c>
      <c r="C230" s="106" t="s">
        <v>378</v>
      </c>
      <c r="D230" s="106"/>
    </row>
    <row r="231" spans="1:4" x14ac:dyDescent="0.3">
      <c r="A231" s="100"/>
      <c r="B231" s="103"/>
      <c r="C231" s="102"/>
      <c r="D231" s="102"/>
    </row>
    <row r="232" spans="1:4" x14ac:dyDescent="0.3">
      <c r="A232" s="100"/>
      <c r="B232" s="103"/>
      <c r="C232" s="102"/>
      <c r="D232" s="102"/>
    </row>
    <row r="233" spans="1:4" x14ac:dyDescent="0.3">
      <c r="A233" s="100"/>
      <c r="B233" s="103"/>
      <c r="C233" s="102"/>
      <c r="D233" s="102"/>
    </row>
    <row r="234" spans="1:4" x14ac:dyDescent="0.3">
      <c r="A234" s="99" t="s">
        <v>331</v>
      </c>
      <c r="B234" s="97" t="s">
        <v>332</v>
      </c>
      <c r="C234" s="102"/>
      <c r="D234" s="102"/>
    </row>
    <row r="235" spans="1:4" x14ac:dyDescent="0.3">
      <c r="A235" s="63" t="s">
        <v>333</v>
      </c>
      <c r="B235" s="105"/>
      <c r="C235" s="65"/>
      <c r="D235" s="65"/>
    </row>
    <row r="236" spans="1:4" x14ac:dyDescent="0.3">
      <c r="A236" s="63" t="s">
        <v>334</v>
      </c>
      <c r="B236" s="105"/>
      <c r="C236" s="65"/>
      <c r="D236" s="65"/>
    </row>
    <row r="237" spans="1:4" x14ac:dyDescent="0.3">
      <c r="A237" s="63" t="s">
        <v>335</v>
      </c>
      <c r="B237" s="105"/>
      <c r="C237" s="65"/>
      <c r="D237" s="65"/>
    </row>
    <row r="238" spans="1:4" x14ac:dyDescent="0.3">
      <c r="A238" s="63" t="s">
        <v>336</v>
      </c>
      <c r="B238" s="105"/>
      <c r="C238" s="65"/>
      <c r="D238" s="65"/>
    </row>
    <row r="239" spans="1:4" x14ac:dyDescent="0.3">
      <c r="A239" s="63" t="s">
        <v>337</v>
      </c>
      <c r="B239" s="105"/>
      <c r="C239" s="65"/>
      <c r="D239" s="65"/>
    </row>
    <row r="240" spans="1:4" x14ac:dyDescent="0.3">
      <c r="A240" s="63" t="s">
        <v>338</v>
      </c>
      <c r="B240" s="105"/>
      <c r="C240" s="65"/>
      <c r="D240" s="65"/>
    </row>
    <row r="241" spans="1:4" x14ac:dyDescent="0.3">
      <c r="A241" s="63" t="s">
        <v>186</v>
      </c>
      <c r="B241" s="105">
        <v>8.4210526315789505</v>
      </c>
      <c r="C241" s="65"/>
      <c r="D241" s="65"/>
    </row>
    <row r="242" spans="1:4" x14ac:dyDescent="0.3">
      <c r="A242" s="63" t="s">
        <v>339</v>
      </c>
      <c r="B242" s="105"/>
      <c r="C242" s="65"/>
      <c r="D242" s="65"/>
    </row>
    <row r="243" spans="1:4" x14ac:dyDescent="0.3">
      <c r="A243" s="63" t="s">
        <v>191</v>
      </c>
      <c r="B243" s="105"/>
      <c r="C243" s="65"/>
      <c r="D243" s="65"/>
    </row>
    <row r="244" spans="1:4" x14ac:dyDescent="0.3">
      <c r="A244" s="63" t="s">
        <v>195</v>
      </c>
      <c r="B244" s="105"/>
      <c r="C244" s="65"/>
      <c r="D244" s="65"/>
    </row>
    <row r="245" spans="1:4" x14ac:dyDescent="0.3">
      <c r="A245" s="63" t="s">
        <v>340</v>
      </c>
      <c r="B245" s="105"/>
      <c r="C245" s="65"/>
      <c r="D245" s="65"/>
    </row>
    <row r="246" spans="1:4" x14ac:dyDescent="0.3">
      <c r="A246" s="63" t="s">
        <v>200</v>
      </c>
      <c r="B246" s="105">
        <v>9.4736842105263204</v>
      </c>
      <c r="C246" s="65"/>
      <c r="D246" s="65"/>
    </row>
    <row r="247" spans="1:4" x14ac:dyDescent="0.3">
      <c r="A247" s="63" t="s">
        <v>203</v>
      </c>
      <c r="B247" s="105"/>
      <c r="C247" s="65"/>
      <c r="D247" s="65"/>
    </row>
    <row r="248" spans="1:4" x14ac:dyDescent="0.3">
      <c r="A248" s="63" t="s">
        <v>206</v>
      </c>
      <c r="B248" s="105">
        <v>13.6842105263158</v>
      </c>
      <c r="C248" s="65"/>
      <c r="D248" s="65"/>
    </row>
    <row r="249" spans="1:4" x14ac:dyDescent="0.3">
      <c r="A249" s="63" t="s">
        <v>209</v>
      </c>
      <c r="B249" s="105">
        <v>6.3157894736842097</v>
      </c>
      <c r="C249" s="65"/>
      <c r="D249" s="65"/>
    </row>
    <row r="250" spans="1:4" x14ac:dyDescent="0.3">
      <c r="A250" s="63" t="s">
        <v>212</v>
      </c>
      <c r="B250" s="105"/>
      <c r="C250" s="65"/>
      <c r="D250" s="65"/>
    </row>
    <row r="251" spans="1:4" x14ac:dyDescent="0.3">
      <c r="A251" s="63" t="s">
        <v>217</v>
      </c>
      <c r="B251" s="105">
        <v>3.1578947368421102</v>
      </c>
      <c r="C251" s="65"/>
      <c r="D251" s="65"/>
    </row>
    <row r="252" spans="1:4" x14ac:dyDescent="0.3">
      <c r="A252" s="63" t="s">
        <v>220</v>
      </c>
      <c r="B252" s="105"/>
      <c r="C252" s="65"/>
      <c r="D252" s="65"/>
    </row>
    <row r="253" spans="1:4" x14ac:dyDescent="0.3">
      <c r="A253" s="63" t="s">
        <v>341</v>
      </c>
      <c r="B253" s="105"/>
      <c r="C253" s="65"/>
      <c r="D253" s="65"/>
    </row>
    <row r="254" spans="1:4" x14ac:dyDescent="0.3">
      <c r="A254" s="63" t="s">
        <v>342</v>
      </c>
      <c r="B254" s="105"/>
      <c r="C254" s="65"/>
      <c r="D254" s="65"/>
    </row>
    <row r="255" spans="1:4" x14ac:dyDescent="0.3">
      <c r="A255" s="63" t="s">
        <v>222</v>
      </c>
      <c r="B255" s="105">
        <v>1.0526315789473699</v>
      </c>
      <c r="C255" s="65"/>
      <c r="D255" s="65"/>
    </row>
    <row r="256" spans="1:4" x14ac:dyDescent="0.3">
      <c r="A256" s="63" t="s">
        <v>226</v>
      </c>
      <c r="B256" s="105">
        <v>9.4736842105263204</v>
      </c>
      <c r="C256" s="65"/>
      <c r="D256" s="65"/>
    </row>
    <row r="257" spans="1:4" x14ac:dyDescent="0.3">
      <c r="A257" s="63" t="s">
        <v>234</v>
      </c>
      <c r="B257" s="105">
        <v>1.0526315789473699</v>
      </c>
      <c r="C257" s="65"/>
      <c r="D257" s="65"/>
    </row>
    <row r="258" spans="1:4" x14ac:dyDescent="0.3">
      <c r="A258" s="63" t="s">
        <v>343</v>
      </c>
      <c r="B258" s="105"/>
      <c r="C258" s="65"/>
      <c r="D258" s="65"/>
    </row>
    <row r="259" spans="1:4" x14ac:dyDescent="0.3">
      <c r="A259" s="63" t="s">
        <v>237</v>
      </c>
      <c r="B259" s="105"/>
      <c r="C259" s="65"/>
      <c r="D259" s="65"/>
    </row>
    <row r="260" spans="1:4" x14ac:dyDescent="0.3">
      <c r="A260" s="63" t="s">
        <v>344</v>
      </c>
      <c r="B260" s="105"/>
      <c r="C260" s="65"/>
      <c r="D260" s="65"/>
    </row>
    <row r="261" spans="1:4" x14ac:dyDescent="0.3">
      <c r="A261" s="63" t="s">
        <v>239</v>
      </c>
      <c r="B261" s="105"/>
      <c r="C261" s="65"/>
      <c r="D261" s="65"/>
    </row>
    <row r="262" spans="1:4" x14ac:dyDescent="0.3">
      <c r="A262" s="63" t="s">
        <v>345</v>
      </c>
      <c r="B262" s="105"/>
      <c r="C262" s="65"/>
      <c r="D262" s="65"/>
    </row>
    <row r="263" spans="1:4" x14ac:dyDescent="0.3">
      <c r="A263" s="63" t="s">
        <v>346</v>
      </c>
      <c r="B263" s="105">
        <v>9.4736842105263204</v>
      </c>
      <c r="C263" s="65"/>
      <c r="D263" s="65"/>
    </row>
    <row r="264" spans="1:4" x14ac:dyDescent="0.3">
      <c r="A264" s="63" t="s">
        <v>241</v>
      </c>
      <c r="B264" s="105"/>
      <c r="C264" s="65"/>
      <c r="D264" s="65"/>
    </row>
    <row r="265" spans="1:4" x14ac:dyDescent="0.3">
      <c r="A265" s="63" t="s">
        <v>245</v>
      </c>
      <c r="B265" s="105">
        <v>3.1578947368421102</v>
      </c>
      <c r="C265" s="65"/>
      <c r="D265" s="65"/>
    </row>
    <row r="266" spans="1:4" x14ac:dyDescent="0.3">
      <c r="A266" s="63" t="s">
        <v>347</v>
      </c>
      <c r="B266" s="105"/>
      <c r="C266" s="65"/>
      <c r="D266" s="65"/>
    </row>
    <row r="267" spans="1:4" x14ac:dyDescent="0.3">
      <c r="A267" s="63" t="s">
        <v>248</v>
      </c>
      <c r="B267" s="105">
        <v>6.3157894736842097</v>
      </c>
      <c r="C267" s="65"/>
      <c r="D267" s="65"/>
    </row>
    <row r="268" spans="1:4" x14ac:dyDescent="0.3">
      <c r="A268" s="63" t="s">
        <v>250</v>
      </c>
      <c r="B268" s="105"/>
      <c r="C268" s="65"/>
      <c r="D268" s="65"/>
    </row>
    <row r="269" spans="1:4" x14ac:dyDescent="0.3">
      <c r="A269" s="63" t="s">
        <v>253</v>
      </c>
      <c r="B269" s="105">
        <v>4.2105263157894699</v>
      </c>
      <c r="C269" s="65"/>
      <c r="D269" s="65"/>
    </row>
    <row r="270" spans="1:4" x14ac:dyDescent="0.3">
      <c r="A270" s="63" t="s">
        <v>256</v>
      </c>
      <c r="B270" s="105"/>
      <c r="C270" s="65"/>
      <c r="D270" s="65"/>
    </row>
    <row r="271" spans="1:4" x14ac:dyDescent="0.3">
      <c r="A271" s="63" t="s">
        <v>348</v>
      </c>
      <c r="B271" s="105"/>
      <c r="C271" s="65"/>
      <c r="D271" s="65"/>
    </row>
    <row r="272" spans="1:4" x14ac:dyDescent="0.3">
      <c r="A272" s="63" t="s">
        <v>349</v>
      </c>
      <c r="B272" s="105"/>
      <c r="C272" s="65"/>
      <c r="D272" s="65"/>
    </row>
    <row r="273" spans="1:4" x14ac:dyDescent="0.3">
      <c r="A273" s="63" t="s">
        <v>350</v>
      </c>
      <c r="B273" s="105"/>
      <c r="C273" s="65"/>
      <c r="D273" s="65"/>
    </row>
    <row r="274" spans="1:4" x14ac:dyDescent="0.3">
      <c r="A274" s="63" t="s">
        <v>351</v>
      </c>
      <c r="B274" s="105"/>
      <c r="C274" s="65"/>
      <c r="D274" s="65"/>
    </row>
    <row r="275" spans="1:4" x14ac:dyDescent="0.3">
      <c r="A275" s="63" t="s">
        <v>263</v>
      </c>
      <c r="B275" s="105"/>
      <c r="C275" s="65"/>
      <c r="D275" s="65"/>
    </row>
    <row r="276" spans="1:4" x14ac:dyDescent="0.3">
      <c r="A276" s="63" t="s">
        <v>265</v>
      </c>
      <c r="B276" s="105">
        <v>7.3684210526315796</v>
      </c>
      <c r="C276" s="65"/>
      <c r="D276" s="65"/>
    </row>
    <row r="277" spans="1:4" x14ac:dyDescent="0.3">
      <c r="A277" s="63" t="s">
        <v>267</v>
      </c>
      <c r="B277" s="105">
        <v>2.1052631578947398</v>
      </c>
      <c r="C277" s="65"/>
      <c r="D277" s="65"/>
    </row>
    <row r="278" spans="1:4" x14ac:dyDescent="0.3">
      <c r="A278" s="63" t="s">
        <v>352</v>
      </c>
      <c r="B278" s="105"/>
      <c r="C278" s="65"/>
      <c r="D278" s="65"/>
    </row>
    <row r="279" spans="1:4" x14ac:dyDescent="0.3">
      <c r="A279" s="63" t="s">
        <v>271</v>
      </c>
      <c r="B279" s="105"/>
      <c r="C279" s="65"/>
      <c r="D279" s="65"/>
    </row>
    <row r="280" spans="1:4" x14ac:dyDescent="0.3">
      <c r="A280" s="63" t="s">
        <v>278</v>
      </c>
      <c r="B280" s="105"/>
      <c r="C280" s="65"/>
      <c r="D280" s="65"/>
    </row>
    <row r="281" spans="1:4" x14ac:dyDescent="0.3">
      <c r="A281" s="63" t="s">
        <v>285</v>
      </c>
      <c r="B281" s="105">
        <v>5.2631578947368398</v>
      </c>
      <c r="C281" s="65"/>
      <c r="D281" s="65"/>
    </row>
    <row r="282" spans="1:4" x14ac:dyDescent="0.3">
      <c r="A282" s="63" t="s">
        <v>353</v>
      </c>
      <c r="B282" s="105"/>
      <c r="C282" s="65"/>
      <c r="D282" s="65"/>
    </row>
    <row r="283" spans="1:4" x14ac:dyDescent="0.3">
      <c r="A283" s="104" t="s">
        <v>354</v>
      </c>
      <c r="B283" s="105">
        <f>SUM(B235:B282)</f>
        <v>90.526315789473713</v>
      </c>
      <c r="C283" s="65"/>
      <c r="D283" s="65"/>
    </row>
    <row r="284" spans="1:4" x14ac:dyDescent="0.3">
      <c r="A284" s="63" t="s">
        <v>355</v>
      </c>
      <c r="B284" s="105">
        <f>4/95*100</f>
        <v>4.2105263157894735</v>
      </c>
      <c r="C284" s="65"/>
      <c r="D284" s="65"/>
    </row>
    <row r="285" spans="1:4" x14ac:dyDescent="0.3">
      <c r="A285" s="63" t="s">
        <v>356</v>
      </c>
      <c r="B285" s="105">
        <f>6/95*100</f>
        <v>6.3157894736842106</v>
      </c>
      <c r="C285" s="65"/>
      <c r="D285" s="65"/>
    </row>
    <row r="286" spans="1:4" x14ac:dyDescent="0.3">
      <c r="A286" s="63" t="s">
        <v>357</v>
      </c>
      <c r="B286" s="105"/>
      <c r="C286" s="65"/>
      <c r="D286" s="65"/>
    </row>
    <row r="287" spans="1:4" x14ac:dyDescent="0.3">
      <c r="A287" s="63" t="s">
        <v>358</v>
      </c>
      <c r="B287" s="105"/>
      <c r="C287" s="65"/>
      <c r="D287" s="65"/>
    </row>
    <row r="288" spans="1:4" x14ac:dyDescent="0.3">
      <c r="A288" s="63" t="s">
        <v>359</v>
      </c>
      <c r="B288" s="105"/>
      <c r="C288" s="65"/>
      <c r="D288" s="65"/>
    </row>
    <row r="289" spans="1:1024" x14ac:dyDescent="0.3">
      <c r="A289" s="63" t="s">
        <v>360</v>
      </c>
      <c r="B289" s="105"/>
      <c r="C289" s="65"/>
      <c r="D289" s="65"/>
    </row>
    <row r="290" spans="1:1024" x14ac:dyDescent="0.3">
      <c r="A290" s="63"/>
      <c r="B290" s="105"/>
      <c r="C290" s="65"/>
      <c r="D290" s="65"/>
    </row>
    <row r="291" spans="1:1024" x14ac:dyDescent="0.3">
      <c r="A291" s="63" t="s">
        <v>369</v>
      </c>
      <c r="B291" s="105">
        <v>0</v>
      </c>
      <c r="C291" s="65"/>
      <c r="D291" s="65"/>
    </row>
    <row r="292" spans="1:1024" x14ac:dyDescent="0.3">
      <c r="A292" s="2" t="s">
        <v>379</v>
      </c>
    </row>
    <row r="293" spans="1:1024" x14ac:dyDescent="0.3">
      <c r="A293" s="2" t="s">
        <v>380</v>
      </c>
    </row>
    <row r="294" spans="1:1024" x14ac:dyDescent="0.3">
      <c r="A294" s="2" t="s">
        <v>381</v>
      </c>
    </row>
    <row r="295" spans="1:1024" x14ac:dyDescent="0.3">
      <c r="A295" s="2" t="s">
        <v>382</v>
      </c>
    </row>
    <row r="296" spans="1:1024" x14ac:dyDescent="0.3">
      <c r="A296" s="90" t="s">
        <v>383</v>
      </c>
    </row>
    <row r="297" spans="1:1024" x14ac:dyDescent="0.3">
      <c r="A297" s="90" t="s">
        <v>384</v>
      </c>
    </row>
    <row r="298" spans="1:1024" x14ac:dyDescent="0.3">
      <c r="A298" s="90"/>
    </row>
    <row r="300" spans="1:1024" ht="18" x14ac:dyDescent="0.35">
      <c r="A300" s="80" t="s">
        <v>385</v>
      </c>
      <c r="B300" s="107"/>
      <c r="C300" s="75"/>
      <c r="D300" s="75"/>
      <c r="E300" s="75"/>
    </row>
    <row r="301" spans="1:1024" s="12" customFormat="1" ht="16.5" x14ac:dyDescent="0.3">
      <c r="A301" s="26" t="s">
        <v>386</v>
      </c>
      <c r="B301" s="94"/>
      <c r="AMF301"/>
      <c r="AMG301"/>
      <c r="AMH301"/>
      <c r="AMI301"/>
      <c r="AMJ301"/>
    </row>
    <row r="302" spans="1:1024" ht="15" customHeight="1" x14ac:dyDescent="0.3">
      <c r="A302" s="30" t="s">
        <v>47</v>
      </c>
      <c r="B302" s="95" t="s">
        <v>48</v>
      </c>
      <c r="E302" s="75"/>
    </row>
    <row r="303" spans="1:1024" ht="16.5" x14ac:dyDescent="0.3">
      <c r="A303" s="32">
        <v>44105</v>
      </c>
      <c r="B303" s="33" t="s">
        <v>22</v>
      </c>
      <c r="E303" s="75"/>
    </row>
    <row r="304" spans="1:1024" ht="54" customHeight="1" x14ac:dyDescent="0.3">
      <c r="A304" s="96" t="s">
        <v>387</v>
      </c>
      <c r="B304" s="97" t="s">
        <v>388</v>
      </c>
      <c r="C304" s="41" t="s">
        <v>389</v>
      </c>
      <c r="D304" s="41" t="s">
        <v>390</v>
      </c>
      <c r="E304" s="41" t="s">
        <v>391</v>
      </c>
    </row>
    <row r="305" spans="1:7" ht="57" x14ac:dyDescent="0.3">
      <c r="A305" s="108" t="s">
        <v>392</v>
      </c>
      <c r="B305" s="109">
        <v>43290</v>
      </c>
      <c r="C305" s="110" t="s">
        <v>393</v>
      </c>
      <c r="D305" s="110" t="s">
        <v>28</v>
      </c>
      <c r="E305" s="110">
        <v>2</v>
      </c>
      <c r="G305"/>
    </row>
    <row r="306" spans="1:7" ht="57" x14ac:dyDescent="0.3">
      <c r="A306" s="108" t="s">
        <v>394</v>
      </c>
      <c r="B306" s="109">
        <v>43389</v>
      </c>
      <c r="C306" s="110">
        <v>9</v>
      </c>
      <c r="D306" s="110" t="s">
        <v>28</v>
      </c>
      <c r="E306" s="110">
        <v>1</v>
      </c>
      <c r="G306"/>
    </row>
    <row r="307" spans="1:7" ht="42.75" x14ac:dyDescent="0.3">
      <c r="A307" s="108" t="s">
        <v>395</v>
      </c>
      <c r="B307" s="109">
        <v>43180</v>
      </c>
      <c r="C307" s="110">
        <v>10</v>
      </c>
      <c r="D307" s="110" t="s">
        <v>28</v>
      </c>
      <c r="E307" s="110">
        <v>2</v>
      </c>
      <c r="G307"/>
    </row>
    <row r="308" spans="1:7" ht="28.5" x14ac:dyDescent="0.3">
      <c r="A308" s="111" t="s">
        <v>396</v>
      </c>
      <c r="B308" s="109">
        <v>43916</v>
      </c>
      <c r="C308" s="110">
        <v>9</v>
      </c>
      <c r="D308" s="110" t="s">
        <v>28</v>
      </c>
      <c r="E308" s="110">
        <v>1</v>
      </c>
      <c r="G308"/>
    </row>
    <row r="309" spans="1:7" ht="28.5" x14ac:dyDescent="0.3">
      <c r="A309" s="108" t="s">
        <v>397</v>
      </c>
      <c r="B309" s="109">
        <v>43225</v>
      </c>
      <c r="C309" s="110">
        <v>9</v>
      </c>
      <c r="D309" s="110" t="s">
        <v>28</v>
      </c>
      <c r="E309" s="110">
        <v>0</v>
      </c>
      <c r="G309"/>
    </row>
    <row r="310" spans="1:7" ht="57" x14ac:dyDescent="0.3">
      <c r="A310" s="108" t="s">
        <v>398</v>
      </c>
      <c r="B310" s="109">
        <v>43263</v>
      </c>
      <c r="C310" s="110">
        <v>10</v>
      </c>
      <c r="D310" s="110" t="s">
        <v>28</v>
      </c>
      <c r="E310" s="110">
        <v>0</v>
      </c>
      <c r="G310"/>
    </row>
    <row r="311" spans="1:7" ht="57" x14ac:dyDescent="0.3">
      <c r="A311" s="111" t="s">
        <v>399</v>
      </c>
      <c r="B311" s="109">
        <v>43573</v>
      </c>
      <c r="C311" s="110">
        <v>8</v>
      </c>
      <c r="D311" s="110" t="s">
        <v>28</v>
      </c>
      <c r="E311" s="110">
        <v>1</v>
      </c>
      <c r="G311"/>
    </row>
    <row r="312" spans="1:7" ht="16.5" x14ac:dyDescent="0.3">
      <c r="A312" s="75"/>
      <c r="B312" s="107"/>
      <c r="C312" s="75"/>
      <c r="D312" s="75"/>
      <c r="E312" s="75"/>
    </row>
    <row r="313" spans="1:7" ht="16.5" x14ac:dyDescent="0.3">
      <c r="A313" s="52" t="s">
        <v>119</v>
      </c>
      <c r="B313" s="112"/>
      <c r="C313" s="54"/>
      <c r="D313" s="54"/>
    </row>
    <row r="314" spans="1:7" ht="150" x14ac:dyDescent="0.3">
      <c r="A314" s="55" t="s">
        <v>400</v>
      </c>
      <c r="B314" s="113" t="s">
        <v>401</v>
      </c>
      <c r="C314" s="114"/>
      <c r="D314" s="114"/>
    </row>
    <row r="315" spans="1:7" ht="90" x14ac:dyDescent="0.3">
      <c r="A315" s="44" t="s">
        <v>402</v>
      </c>
      <c r="B315" s="113" t="s">
        <v>403</v>
      </c>
      <c r="C315" s="44"/>
      <c r="D315" s="44"/>
    </row>
  </sheetData>
  <pageMargins left="0.7" right="0.7" top="0.75" bottom="0.75" header="0.51180555555555496" footer="0.51180555555555496"/>
  <pageSetup paperSize="9" firstPageNumber="0" orientation="landscape" horizontalDpi="300" verticalDpi="30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61"/>
  <sheetViews>
    <sheetView zoomScaleNormal="100" workbookViewId="0">
      <selection activeCell="A24" sqref="A24"/>
    </sheetView>
  </sheetViews>
  <sheetFormatPr defaultColWidth="8.85546875" defaultRowHeight="16.5" x14ac:dyDescent="0.3"/>
  <cols>
    <col min="1" max="1" width="19.85546875" style="12" customWidth="1"/>
    <col min="2" max="2" width="11.85546875" style="12" customWidth="1"/>
    <col min="3" max="3" width="14.140625" style="12" customWidth="1"/>
    <col min="4" max="4" width="14.85546875" style="12" customWidth="1"/>
    <col min="5" max="5" width="14.7109375" style="12" customWidth="1"/>
    <col min="6" max="6" width="17" style="12" customWidth="1"/>
    <col min="7" max="1024" width="8.85546875" style="12"/>
  </cols>
  <sheetData>
    <row r="1" spans="1:6" x14ac:dyDescent="0.3">
      <c r="A1" s="26" t="s">
        <v>404</v>
      </c>
    </row>
    <row r="2" spans="1:6" ht="18" x14ac:dyDescent="0.35">
      <c r="A2" s="80" t="s">
        <v>405</v>
      </c>
    </row>
    <row r="3" spans="1:6" s="115" customFormat="1" x14ac:dyDescent="0.3">
      <c r="A3" s="29" t="s">
        <v>406</v>
      </c>
      <c r="B3" s="29"/>
      <c r="C3" s="29"/>
      <c r="D3" s="12"/>
      <c r="E3" s="12"/>
      <c r="F3" s="12"/>
    </row>
    <row r="4" spans="1:6" ht="30" customHeight="1" x14ac:dyDescent="0.3">
      <c r="A4" s="116" t="s">
        <v>47</v>
      </c>
      <c r="B4" s="116" t="s">
        <v>48</v>
      </c>
      <c r="C4" s="116" t="s">
        <v>407</v>
      </c>
    </row>
    <row r="5" spans="1:6" x14ac:dyDescent="0.3">
      <c r="A5" s="32">
        <v>44105</v>
      </c>
      <c r="B5" s="33" t="s">
        <v>22</v>
      </c>
      <c r="C5" s="117" t="s">
        <v>408</v>
      </c>
    </row>
    <row r="22" spans="1:7" x14ac:dyDescent="0.3">
      <c r="A22" s="29" t="s">
        <v>409</v>
      </c>
      <c r="B22" s="29"/>
      <c r="C22" s="29"/>
    </row>
    <row r="23" spans="1:7" x14ac:dyDescent="0.3">
      <c r="A23" s="116" t="s">
        <v>47</v>
      </c>
      <c r="B23" s="116" t="s">
        <v>48</v>
      </c>
      <c r="C23" s="116" t="s">
        <v>407</v>
      </c>
    </row>
    <row r="24" spans="1:7" x14ac:dyDescent="0.3">
      <c r="A24" s="32">
        <v>44105</v>
      </c>
      <c r="B24" s="33" t="s">
        <v>22</v>
      </c>
      <c r="C24" s="117" t="s">
        <v>408</v>
      </c>
    </row>
    <row r="26" spans="1:7" x14ac:dyDescent="0.3">
      <c r="B26" s="118"/>
      <c r="C26" s="118"/>
      <c r="D26" s="118"/>
      <c r="E26" s="56"/>
      <c r="F26" s="56"/>
      <c r="G26" s="56"/>
    </row>
    <row r="27" spans="1:7" x14ac:dyDescent="0.3">
      <c r="A27" s="56"/>
      <c r="B27" s="56"/>
      <c r="C27" s="56"/>
      <c r="D27" s="56"/>
      <c r="E27" s="56"/>
      <c r="F27" s="56"/>
      <c r="G27" s="56"/>
    </row>
    <row r="28" spans="1:7" s="115" customFormat="1" x14ac:dyDescent="0.3">
      <c r="D28" s="12"/>
      <c r="E28" s="12"/>
      <c r="F28" s="12"/>
    </row>
    <row r="29" spans="1:7" x14ac:dyDescent="0.3">
      <c r="G29" s="56"/>
    </row>
    <row r="30" spans="1:7" ht="19.899999999999999" customHeight="1" x14ac:dyDescent="0.3">
      <c r="G30" s="56"/>
    </row>
    <row r="31" spans="1:7" x14ac:dyDescent="0.3">
      <c r="A31" s="119"/>
      <c r="B31" s="119"/>
      <c r="C31" s="120"/>
      <c r="G31" s="56"/>
    </row>
    <row r="32" spans="1:7" x14ac:dyDescent="0.3">
      <c r="A32" s="119"/>
      <c r="B32" s="119"/>
      <c r="C32" s="120"/>
      <c r="G32" s="56"/>
    </row>
    <row r="33" spans="1:7" x14ac:dyDescent="0.3">
      <c r="A33" s="119"/>
      <c r="B33" s="119"/>
      <c r="C33" s="120"/>
      <c r="G33" s="56"/>
    </row>
    <row r="34" spans="1:7" x14ac:dyDescent="0.3">
      <c r="A34" s="119"/>
      <c r="B34" s="119"/>
      <c r="C34" s="120"/>
      <c r="G34" s="56"/>
    </row>
    <row r="35" spans="1:7" x14ac:dyDescent="0.3">
      <c r="A35" s="119"/>
      <c r="B35" s="119"/>
      <c r="C35" s="120"/>
      <c r="G35" s="56"/>
    </row>
    <row r="36" spans="1:7" x14ac:dyDescent="0.3">
      <c r="A36" s="119"/>
      <c r="B36" s="119"/>
      <c r="C36" s="120"/>
      <c r="G36" s="56"/>
    </row>
    <row r="37" spans="1:7" x14ac:dyDescent="0.3">
      <c r="A37" s="119"/>
      <c r="B37" s="119"/>
      <c r="C37" s="120"/>
      <c r="G37" s="56"/>
    </row>
    <row r="38" spans="1:7" x14ac:dyDescent="0.3">
      <c r="A38" s="119"/>
      <c r="B38" s="119"/>
      <c r="C38" s="120"/>
      <c r="G38" s="56"/>
    </row>
    <row r="39" spans="1:7" x14ac:dyDescent="0.3">
      <c r="A39" s="119"/>
      <c r="B39" s="119"/>
      <c r="C39" s="120"/>
      <c r="G39" s="56"/>
    </row>
    <row r="40" spans="1:7" x14ac:dyDescent="0.3">
      <c r="A40" s="119"/>
      <c r="B40" s="119"/>
      <c r="C40" s="120"/>
      <c r="G40" s="56"/>
    </row>
    <row r="41" spans="1:7" x14ac:dyDescent="0.3">
      <c r="A41" s="119"/>
      <c r="B41" s="119"/>
      <c r="C41" s="120"/>
      <c r="G41" s="56"/>
    </row>
    <row r="42" spans="1:7" x14ac:dyDescent="0.3">
      <c r="A42" s="119"/>
      <c r="B42" s="119"/>
      <c r="C42" s="120"/>
      <c r="G42" s="56"/>
    </row>
    <row r="43" spans="1:7" x14ac:dyDescent="0.3">
      <c r="A43" s="119"/>
      <c r="B43" s="119"/>
      <c r="C43" s="120"/>
      <c r="G43" s="56"/>
    </row>
    <row r="44" spans="1:7" x14ac:dyDescent="0.3">
      <c r="A44" s="119"/>
      <c r="B44" s="119"/>
      <c r="C44" s="120"/>
      <c r="G44" s="56"/>
    </row>
    <row r="45" spans="1:7" x14ac:dyDescent="0.3">
      <c r="A45" s="119"/>
      <c r="B45" s="119"/>
      <c r="C45" s="120"/>
      <c r="G45" s="56"/>
    </row>
    <row r="46" spans="1:7" x14ac:dyDescent="0.3">
      <c r="A46" s="119"/>
      <c r="B46" s="119"/>
      <c r="C46" s="120"/>
      <c r="G46" s="56"/>
    </row>
    <row r="47" spans="1:7" x14ac:dyDescent="0.3">
      <c r="A47" s="119"/>
      <c r="B47" s="119"/>
      <c r="C47" s="120"/>
      <c r="G47" s="56"/>
    </row>
    <row r="48" spans="1:7" x14ac:dyDescent="0.3">
      <c r="A48" s="119"/>
      <c r="B48" s="119"/>
      <c r="C48" s="120"/>
      <c r="G48" s="56"/>
    </row>
    <row r="49" spans="1:7" x14ac:dyDescent="0.3">
      <c r="A49" s="119"/>
      <c r="B49" s="119"/>
      <c r="C49" s="120"/>
      <c r="G49" s="56"/>
    </row>
    <row r="50" spans="1:7" x14ac:dyDescent="0.3">
      <c r="A50" s="119"/>
      <c r="B50" s="119"/>
      <c r="C50" s="120"/>
      <c r="G50" s="56"/>
    </row>
    <row r="51" spans="1:7" x14ac:dyDescent="0.3">
      <c r="A51" s="119"/>
      <c r="B51" s="119"/>
      <c r="C51" s="120"/>
      <c r="G51" s="56"/>
    </row>
    <row r="57" spans="1:7" x14ac:dyDescent="0.3">
      <c r="A57" s="121"/>
      <c r="B57" s="68"/>
      <c r="C57" s="68"/>
      <c r="D57" s="68"/>
      <c r="E57" s="68"/>
      <c r="F57" s="68"/>
      <c r="G57" s="56"/>
    </row>
    <row r="58" spans="1:7" x14ac:dyDescent="0.3">
      <c r="A58" s="56"/>
      <c r="B58" s="56"/>
      <c r="C58" s="56"/>
      <c r="D58" s="56"/>
      <c r="E58" s="56"/>
      <c r="F58" s="56"/>
      <c r="G58" s="56"/>
    </row>
    <row r="59" spans="1:7" x14ac:dyDescent="0.3">
      <c r="A59" s="2"/>
      <c r="B59" s="75"/>
      <c r="C59" s="75"/>
      <c r="D59" s="75"/>
      <c r="E59" s="75"/>
      <c r="F59" s="75"/>
      <c r="G59" s="56"/>
    </row>
    <row r="60" spans="1:7" x14ac:dyDescent="0.3">
      <c r="B60" s="75"/>
      <c r="C60" s="75"/>
      <c r="D60" s="75"/>
      <c r="E60" s="75"/>
      <c r="F60" s="75"/>
      <c r="G60" s="56"/>
    </row>
    <row r="61" spans="1:7" x14ac:dyDescent="0.3">
      <c r="B61" s="56"/>
      <c r="C61" s="56"/>
      <c r="D61" s="56"/>
      <c r="E61" s="56"/>
      <c r="F61" s="56"/>
      <c r="G61" s="56"/>
    </row>
  </sheetData>
  <pageMargins left="0.78749999999999998" right="0.78749999999999998" top="1.05277777777778" bottom="1.05277777777778" header="0.78749999999999998" footer="0.78749999999999998"/>
  <pageSetup paperSize="9" firstPageNumber="0" orientation="portrait" horizontalDpi="300" verticalDpi="300"/>
  <headerFooter>
    <oddHeader>&amp;C&amp;"Times New Roman,Normale"&amp;12&amp;A</oddHeader>
    <oddFooter>&amp;C&amp;"Times New Roman,Normale"&amp;12Page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77"/>
  <sheetViews>
    <sheetView tabSelected="1" topLeftCell="A61" zoomScaleNormal="100" workbookViewId="0">
      <selection activeCell="C81" sqref="C81"/>
    </sheetView>
  </sheetViews>
  <sheetFormatPr defaultColWidth="8.85546875" defaultRowHeight="16.5" x14ac:dyDescent="0.3"/>
  <cols>
    <col min="1" max="2" width="17.28515625" style="12" customWidth="1"/>
    <col min="3" max="3" width="22.5703125" style="12" customWidth="1"/>
    <col min="4" max="4" width="13.85546875" style="12" customWidth="1"/>
    <col min="5" max="1024" width="8.85546875" style="12"/>
  </cols>
  <sheetData>
    <row r="1" spans="1:5" s="27" customFormat="1" ht="15.75" x14ac:dyDescent="0.3">
      <c r="A1" s="26" t="s">
        <v>45</v>
      </c>
    </row>
    <row r="2" spans="1:5" ht="18" x14ac:dyDescent="0.35">
      <c r="A2" s="80" t="s">
        <v>410</v>
      </c>
      <c r="B2" s="75"/>
      <c r="C2" s="75"/>
      <c r="D2" s="68"/>
      <c r="E2" s="75"/>
    </row>
    <row r="3" spans="1:5" x14ac:dyDescent="0.3">
      <c r="A3" s="26" t="s">
        <v>411</v>
      </c>
    </row>
    <row r="4" spans="1:5" ht="15" customHeight="1" x14ac:dyDescent="0.3">
      <c r="A4" s="122" t="s">
        <v>47</v>
      </c>
      <c r="B4" s="122" t="s">
        <v>48</v>
      </c>
      <c r="D4" s="68"/>
      <c r="E4" s="75"/>
    </row>
    <row r="5" spans="1:5" x14ac:dyDescent="0.3">
      <c r="A5" s="32">
        <v>44105</v>
      </c>
      <c r="B5" s="33" t="s">
        <v>22</v>
      </c>
      <c r="D5" s="68"/>
      <c r="E5" s="75"/>
    </row>
    <row r="6" spans="1:5" ht="15" customHeight="1" x14ac:dyDescent="0.35">
      <c r="A6" s="80"/>
      <c r="B6" s="68"/>
      <c r="C6" s="68"/>
      <c r="D6" s="68"/>
      <c r="E6" s="75"/>
    </row>
    <row r="7" spans="1:5" ht="15" customHeight="1" x14ac:dyDescent="0.35">
      <c r="A7" s="80"/>
      <c r="B7" s="68"/>
      <c r="C7" s="68"/>
      <c r="D7" s="68"/>
      <c r="E7" s="75"/>
    </row>
    <row r="8" spans="1:5" ht="15" customHeight="1" x14ac:dyDescent="0.35">
      <c r="A8" s="80"/>
      <c r="B8" s="68"/>
      <c r="C8" s="68"/>
      <c r="D8" s="68"/>
      <c r="E8" s="75"/>
    </row>
    <row r="9" spans="1:5" ht="15" customHeight="1" x14ac:dyDescent="0.35">
      <c r="A9" s="80"/>
      <c r="B9" s="68"/>
      <c r="C9" s="68"/>
      <c r="D9" s="68"/>
      <c r="E9" s="75"/>
    </row>
    <row r="10" spans="1:5" ht="15" customHeight="1" x14ac:dyDescent="0.35">
      <c r="A10" s="80"/>
      <c r="B10" s="68"/>
      <c r="C10" s="68"/>
      <c r="D10" s="68"/>
      <c r="E10" s="75"/>
    </row>
    <row r="11" spans="1:5" ht="15" customHeight="1" x14ac:dyDescent="0.35">
      <c r="A11" s="80"/>
      <c r="B11" s="68"/>
      <c r="C11" s="68"/>
      <c r="D11" s="68"/>
      <c r="E11" s="75"/>
    </row>
    <row r="12" spans="1:5" ht="15" customHeight="1" x14ac:dyDescent="0.35">
      <c r="A12" s="80"/>
      <c r="B12" s="68"/>
      <c r="C12" s="68"/>
      <c r="D12" s="68"/>
      <c r="E12" s="75"/>
    </row>
    <row r="13" spans="1:5" ht="15" customHeight="1" x14ac:dyDescent="0.35">
      <c r="A13" s="80"/>
      <c r="B13" s="68"/>
      <c r="C13" s="68"/>
      <c r="D13" s="68"/>
      <c r="E13" s="75"/>
    </row>
    <row r="14" spans="1:5" ht="15" customHeight="1" x14ac:dyDescent="0.35">
      <c r="A14" s="80"/>
      <c r="B14" s="68"/>
      <c r="C14" s="68"/>
      <c r="D14" s="68"/>
      <c r="E14" s="75"/>
    </row>
    <row r="15" spans="1:5" ht="15" customHeight="1" x14ac:dyDescent="0.35">
      <c r="A15" s="80"/>
      <c r="B15" s="68"/>
      <c r="C15" s="68"/>
      <c r="D15" s="68"/>
      <c r="E15" s="75"/>
    </row>
    <row r="16" spans="1:5" ht="15" customHeight="1" x14ac:dyDescent="0.35">
      <c r="A16" s="80"/>
      <c r="B16" s="68"/>
      <c r="C16" s="68"/>
      <c r="D16" s="68"/>
      <c r="E16" s="75"/>
    </row>
    <row r="17" spans="1:6" ht="18" x14ac:dyDescent="0.35">
      <c r="A17" s="80"/>
      <c r="B17" s="68"/>
      <c r="C17" s="68"/>
      <c r="D17" s="68"/>
      <c r="E17" s="75"/>
    </row>
    <row r="18" spans="1:6" ht="18" x14ac:dyDescent="0.35">
      <c r="A18" s="80" t="s">
        <v>412</v>
      </c>
      <c r="B18" s="68"/>
      <c r="C18" s="68"/>
      <c r="D18" s="68"/>
      <c r="E18" s="75"/>
    </row>
    <row r="19" spans="1:6" x14ac:dyDescent="0.3">
      <c r="A19" s="26" t="s">
        <v>413</v>
      </c>
    </row>
    <row r="20" spans="1:6" ht="15" customHeight="1" x14ac:dyDescent="0.3">
      <c r="A20" s="116" t="s">
        <v>47</v>
      </c>
      <c r="B20" s="116" t="s">
        <v>48</v>
      </c>
      <c r="D20" s="144" t="s">
        <v>414</v>
      </c>
      <c r="E20" s="144"/>
      <c r="F20" s="75"/>
    </row>
    <row r="21" spans="1:6" ht="22.15" customHeight="1" x14ac:dyDescent="0.3">
      <c r="A21" s="32">
        <v>44105</v>
      </c>
      <c r="B21" s="33" t="s">
        <v>22</v>
      </c>
      <c r="D21" s="145" t="s">
        <v>415</v>
      </c>
      <c r="E21" s="145"/>
      <c r="F21" s="75"/>
    </row>
    <row r="22" spans="1:6" ht="13.9" customHeight="1" x14ac:dyDescent="0.3">
      <c r="A22" s="146" t="s">
        <v>416</v>
      </c>
      <c r="B22" s="147" t="s">
        <v>417</v>
      </c>
      <c r="C22" s="147"/>
      <c r="D22" s="147" t="s">
        <v>418</v>
      </c>
      <c r="E22" s="147" t="s">
        <v>419</v>
      </c>
      <c r="F22" s="75"/>
    </row>
    <row r="23" spans="1:6" x14ac:dyDescent="0.3">
      <c r="A23" s="146"/>
      <c r="B23" s="147"/>
      <c r="C23" s="147"/>
      <c r="D23" s="147"/>
      <c r="E23" s="147"/>
      <c r="F23" s="75"/>
    </row>
    <row r="24" spans="1:6" x14ac:dyDescent="0.3">
      <c r="A24" s="123" t="s">
        <v>420</v>
      </c>
      <c r="B24" s="124" t="s">
        <v>421</v>
      </c>
      <c r="C24" s="125"/>
      <c r="D24" s="126">
        <v>43811</v>
      </c>
      <c r="E24" s="127" t="s">
        <v>422</v>
      </c>
      <c r="F24" s="75"/>
    </row>
    <row r="25" spans="1:6" x14ac:dyDescent="0.3">
      <c r="A25" s="128" t="s">
        <v>423</v>
      </c>
      <c r="B25" s="125"/>
      <c r="C25" s="125"/>
      <c r="D25" s="125">
        <v>3</v>
      </c>
      <c r="E25" s="127" t="s">
        <v>424</v>
      </c>
      <c r="F25" s="75"/>
    </row>
    <row r="26" spans="1:6" x14ac:dyDescent="0.3">
      <c r="A26" s="128" t="s">
        <v>425</v>
      </c>
      <c r="B26" s="127"/>
      <c r="C26" s="127"/>
      <c r="D26" s="125">
        <v>3</v>
      </c>
      <c r="E26" s="127" t="s">
        <v>424</v>
      </c>
      <c r="F26" s="75"/>
    </row>
    <row r="27" spans="1:6" x14ac:dyDescent="0.3">
      <c r="A27" s="128" t="s">
        <v>426</v>
      </c>
      <c r="B27" s="127"/>
      <c r="C27" s="127"/>
      <c r="D27" s="125">
        <v>3</v>
      </c>
      <c r="E27" s="127" t="s">
        <v>424</v>
      </c>
      <c r="F27" s="75"/>
    </row>
    <row r="28" spans="1:6" x14ac:dyDescent="0.3">
      <c r="A28" s="128" t="s">
        <v>427</v>
      </c>
      <c r="B28" s="125"/>
      <c r="C28" s="125"/>
      <c r="D28" s="125">
        <v>3</v>
      </c>
      <c r="E28" s="127" t="s">
        <v>424</v>
      </c>
      <c r="F28" s="75"/>
    </row>
    <row r="29" spans="1:6" x14ac:dyDescent="0.3">
      <c r="A29" s="123" t="s">
        <v>428</v>
      </c>
      <c r="B29" s="125" t="s">
        <v>421</v>
      </c>
      <c r="C29" s="125"/>
      <c r="D29" s="125" t="s">
        <v>429</v>
      </c>
      <c r="E29" s="127" t="s">
        <v>422</v>
      </c>
      <c r="F29" s="75"/>
    </row>
    <row r="30" spans="1:6" x14ac:dyDescent="0.3">
      <c r="A30" s="128" t="s">
        <v>430</v>
      </c>
      <c r="B30" s="127"/>
      <c r="C30" s="127"/>
      <c r="D30" s="125">
        <v>3</v>
      </c>
      <c r="E30" s="127" t="s">
        <v>424</v>
      </c>
      <c r="F30" s="75"/>
    </row>
    <row r="31" spans="1:6" ht="30" x14ac:dyDescent="0.3">
      <c r="A31" s="128" t="s">
        <v>431</v>
      </c>
      <c r="B31" s="125"/>
      <c r="C31" s="125"/>
      <c r="D31" s="125">
        <v>3</v>
      </c>
      <c r="E31" s="127" t="s">
        <v>424</v>
      </c>
      <c r="F31" s="75"/>
    </row>
    <row r="32" spans="1:6" x14ac:dyDescent="0.3">
      <c r="A32" s="128" t="s">
        <v>432</v>
      </c>
      <c r="B32" s="125"/>
      <c r="C32" s="125"/>
      <c r="D32" s="125">
        <v>3</v>
      </c>
      <c r="E32" s="127" t="s">
        <v>424</v>
      </c>
      <c r="F32" s="75"/>
    </row>
    <row r="33" spans="1:6" x14ac:dyDescent="0.3">
      <c r="A33" s="128" t="s">
        <v>433</v>
      </c>
      <c r="B33" s="125"/>
      <c r="C33" s="125"/>
      <c r="D33" s="125">
        <v>3</v>
      </c>
      <c r="E33" s="127" t="s">
        <v>424</v>
      </c>
      <c r="F33" s="75"/>
    </row>
    <row r="34" spans="1:6" x14ac:dyDescent="0.3">
      <c r="A34" s="128" t="s">
        <v>434</v>
      </c>
      <c r="B34" s="125"/>
      <c r="C34" s="125"/>
      <c r="D34" s="125">
        <v>3</v>
      </c>
      <c r="E34" s="127" t="s">
        <v>424</v>
      </c>
      <c r="F34" s="75"/>
    </row>
    <row r="35" spans="1:6" x14ac:dyDescent="0.3">
      <c r="A35" s="129" t="s">
        <v>435</v>
      </c>
      <c r="B35" s="125" t="s">
        <v>421</v>
      </c>
      <c r="C35" s="125"/>
      <c r="D35" s="125" t="s">
        <v>436</v>
      </c>
      <c r="E35" s="127" t="s">
        <v>422</v>
      </c>
      <c r="F35" s="75"/>
    </row>
    <row r="36" spans="1:6" x14ac:dyDescent="0.3">
      <c r="A36" s="128" t="s">
        <v>437</v>
      </c>
      <c r="B36" s="125"/>
      <c r="C36" s="125"/>
      <c r="D36" s="125">
        <v>3</v>
      </c>
      <c r="E36" s="127" t="s">
        <v>424</v>
      </c>
      <c r="F36" s="75"/>
    </row>
    <row r="37" spans="1:6" x14ac:dyDescent="0.3">
      <c r="A37" s="128" t="s">
        <v>438</v>
      </c>
      <c r="B37" s="125"/>
      <c r="C37" s="125"/>
      <c r="D37" s="125">
        <v>3</v>
      </c>
      <c r="E37" s="127" t="s">
        <v>424</v>
      </c>
      <c r="F37" s="75"/>
    </row>
    <row r="38" spans="1:6" ht="66" x14ac:dyDescent="0.3">
      <c r="A38" s="128" t="s">
        <v>439</v>
      </c>
      <c r="B38" s="125"/>
      <c r="C38" s="125" t="s">
        <v>440</v>
      </c>
      <c r="D38" s="125">
        <v>0</v>
      </c>
      <c r="E38" s="127" t="s">
        <v>441</v>
      </c>
      <c r="F38" s="75"/>
    </row>
    <row r="39" spans="1:6" x14ac:dyDescent="0.3">
      <c r="A39" s="128" t="s">
        <v>442</v>
      </c>
      <c r="B39" s="125"/>
      <c r="C39" s="125"/>
      <c r="D39" s="125">
        <v>3</v>
      </c>
      <c r="E39" s="127" t="s">
        <v>424</v>
      </c>
      <c r="F39" s="75"/>
    </row>
    <row r="40" spans="1:6" ht="30" x14ac:dyDescent="0.3">
      <c r="A40" s="128" t="s">
        <v>443</v>
      </c>
      <c r="B40" s="125"/>
      <c r="C40" s="125"/>
      <c r="D40" s="125">
        <v>3</v>
      </c>
      <c r="E40" s="127" t="s">
        <v>424</v>
      </c>
      <c r="F40" s="75"/>
    </row>
    <row r="41" spans="1:6" x14ac:dyDescent="0.3">
      <c r="A41" s="128" t="s">
        <v>444</v>
      </c>
      <c r="B41" s="125"/>
      <c r="C41" s="125"/>
      <c r="D41" s="125">
        <v>3</v>
      </c>
      <c r="E41" s="127" t="s">
        <v>445</v>
      </c>
      <c r="F41" s="75"/>
    </row>
    <row r="42" spans="1:6" x14ac:dyDescent="0.3">
      <c r="A42" s="128" t="s">
        <v>446</v>
      </c>
      <c r="B42" s="125"/>
      <c r="C42" s="125"/>
      <c r="D42" s="125">
        <v>3</v>
      </c>
      <c r="E42" s="127" t="s">
        <v>424</v>
      </c>
      <c r="F42" s="75"/>
    </row>
    <row r="43" spans="1:6" x14ac:dyDescent="0.3">
      <c r="A43" s="129" t="s">
        <v>447</v>
      </c>
      <c r="B43" s="125" t="s">
        <v>421</v>
      </c>
      <c r="C43" s="125"/>
      <c r="D43" s="125" t="s">
        <v>436</v>
      </c>
      <c r="E43" s="127" t="s">
        <v>422</v>
      </c>
      <c r="F43" s="75"/>
    </row>
    <row r="44" spans="1:6" x14ac:dyDescent="0.3">
      <c r="A44" s="128" t="s">
        <v>448</v>
      </c>
      <c r="B44" s="125"/>
      <c r="C44" s="130"/>
      <c r="D44" s="125">
        <v>3</v>
      </c>
      <c r="E44" s="127" t="s">
        <v>445</v>
      </c>
      <c r="F44" s="75"/>
    </row>
    <row r="45" spans="1:6" ht="66" x14ac:dyDescent="0.3">
      <c r="A45" s="128" t="s">
        <v>449</v>
      </c>
      <c r="B45" s="125"/>
      <c r="C45" s="125" t="s">
        <v>450</v>
      </c>
      <c r="D45" s="125">
        <v>0</v>
      </c>
      <c r="E45" s="127" t="s">
        <v>441</v>
      </c>
      <c r="F45" s="75"/>
    </row>
    <row r="46" spans="1:6" x14ac:dyDescent="0.3">
      <c r="A46" s="128" t="s">
        <v>451</v>
      </c>
      <c r="B46" s="125"/>
      <c r="C46" s="125"/>
      <c r="D46" s="125">
        <v>3</v>
      </c>
      <c r="E46" s="127" t="s">
        <v>424</v>
      </c>
      <c r="F46" s="75"/>
    </row>
    <row r="47" spans="1:6" ht="30" x14ac:dyDescent="0.3">
      <c r="A47" s="128" t="s">
        <v>452</v>
      </c>
      <c r="B47" s="125"/>
      <c r="C47" s="125"/>
      <c r="D47" s="125">
        <v>3</v>
      </c>
      <c r="E47" s="127" t="s">
        <v>424</v>
      </c>
      <c r="F47" s="75"/>
    </row>
    <row r="48" spans="1:6" x14ac:dyDescent="0.3">
      <c r="A48" s="128" t="s">
        <v>453</v>
      </c>
      <c r="B48" s="125"/>
      <c r="C48" s="125"/>
      <c r="D48" s="125">
        <v>3</v>
      </c>
      <c r="E48" s="127" t="s">
        <v>424</v>
      </c>
      <c r="F48" s="75"/>
    </row>
    <row r="49" spans="1:8" x14ac:dyDescent="0.3">
      <c r="A49" s="128" t="s">
        <v>454</v>
      </c>
      <c r="B49" s="125"/>
      <c r="C49" s="125"/>
      <c r="D49" s="125">
        <v>3</v>
      </c>
      <c r="E49" s="127" t="s">
        <v>424</v>
      </c>
      <c r="F49" s="75"/>
    </row>
    <row r="50" spans="1:8" x14ac:dyDescent="0.3">
      <c r="A50" s="128" t="s">
        <v>455</v>
      </c>
      <c r="B50" s="125"/>
      <c r="C50" s="125"/>
      <c r="D50" s="125">
        <v>3</v>
      </c>
      <c r="E50" s="127" t="s">
        <v>424</v>
      </c>
      <c r="F50" s="75"/>
    </row>
    <row r="51" spans="1:8" x14ac:dyDescent="0.3">
      <c r="A51" s="129" t="s">
        <v>456</v>
      </c>
      <c r="B51" s="125" t="s">
        <v>421</v>
      </c>
      <c r="C51" s="125"/>
      <c r="D51" s="126">
        <v>43622</v>
      </c>
      <c r="E51" s="127" t="s">
        <v>422</v>
      </c>
      <c r="F51" s="75"/>
    </row>
    <row r="52" spans="1:8" x14ac:dyDescent="0.3">
      <c r="A52" s="128" t="s">
        <v>457</v>
      </c>
      <c r="B52" s="125"/>
      <c r="C52" s="125"/>
      <c r="D52" s="125">
        <v>3</v>
      </c>
      <c r="E52" s="127" t="s">
        <v>424</v>
      </c>
      <c r="F52" s="75"/>
    </row>
    <row r="53" spans="1:8" x14ac:dyDescent="0.3">
      <c r="A53" s="128" t="s">
        <v>458</v>
      </c>
      <c r="B53" s="125"/>
      <c r="C53" s="125"/>
      <c r="D53" s="125">
        <v>3</v>
      </c>
      <c r="E53" s="127" t="s">
        <v>424</v>
      </c>
      <c r="F53" s="75"/>
    </row>
    <row r="54" spans="1:8" x14ac:dyDescent="0.3">
      <c r="A54" s="129" t="s">
        <v>459</v>
      </c>
      <c r="B54" s="125" t="s">
        <v>421</v>
      </c>
      <c r="C54" s="125"/>
      <c r="D54" s="126">
        <v>43622</v>
      </c>
      <c r="E54" s="127" t="s">
        <v>422</v>
      </c>
      <c r="F54" s="75"/>
    </row>
    <row r="55" spans="1:8" x14ac:dyDescent="0.3">
      <c r="A55" s="128" t="s">
        <v>460</v>
      </c>
      <c r="B55" s="125"/>
      <c r="C55" s="125"/>
      <c r="D55" s="125">
        <v>3</v>
      </c>
      <c r="E55" s="127" t="s">
        <v>424</v>
      </c>
      <c r="F55" s="75"/>
    </row>
    <row r="56" spans="1:8" x14ac:dyDescent="0.3">
      <c r="A56" s="128" t="s">
        <v>461</v>
      </c>
      <c r="B56" s="125"/>
      <c r="C56" s="125"/>
      <c r="D56" s="125" t="s">
        <v>441</v>
      </c>
      <c r="E56" s="127" t="s">
        <v>424</v>
      </c>
      <c r="F56" s="75"/>
    </row>
    <row r="57" spans="1:8" ht="30" x14ac:dyDescent="0.3">
      <c r="A57" s="128" t="s">
        <v>462</v>
      </c>
      <c r="B57" s="125"/>
      <c r="C57" s="125"/>
      <c r="D57" s="125" t="s">
        <v>441</v>
      </c>
      <c r="E57" s="127" t="s">
        <v>424</v>
      </c>
      <c r="F57" s="75"/>
    </row>
    <row r="58" spans="1:8" x14ac:dyDescent="0.3">
      <c r="A58" s="128" t="s">
        <v>463</v>
      </c>
      <c r="B58" s="125"/>
      <c r="C58" s="125"/>
      <c r="D58" s="125">
        <v>3</v>
      </c>
      <c r="E58" s="127" t="s">
        <v>424</v>
      </c>
      <c r="F58" s="75"/>
    </row>
    <row r="59" spans="1:8" x14ac:dyDescent="0.3">
      <c r="A59" s="129" t="s">
        <v>464</v>
      </c>
      <c r="B59" s="142"/>
      <c r="C59" s="142"/>
      <c r="D59" s="125"/>
      <c r="E59" s="127" t="s">
        <v>422</v>
      </c>
      <c r="F59" s="75"/>
    </row>
    <row r="60" spans="1:8" x14ac:dyDescent="0.3">
      <c r="A60" s="90" t="s">
        <v>465</v>
      </c>
      <c r="B60" s="75"/>
      <c r="C60" s="75"/>
      <c r="D60" s="75"/>
      <c r="E60" s="75"/>
      <c r="F60" s="75"/>
    </row>
    <row r="61" spans="1:8" ht="22.35" customHeight="1" x14ac:dyDescent="0.3">
      <c r="A61" s="143" t="s">
        <v>466</v>
      </c>
      <c r="B61" s="143"/>
      <c r="C61" s="143"/>
      <c r="D61" s="143"/>
      <c r="E61" s="143"/>
      <c r="F61" s="131"/>
      <c r="G61" s="131"/>
      <c r="H61" s="131"/>
    </row>
    <row r="62" spans="1:8" ht="30.6" customHeight="1" x14ac:dyDescent="0.3">
      <c r="A62" s="143"/>
      <c r="B62" s="143"/>
      <c r="C62" s="143"/>
      <c r="D62" s="143"/>
      <c r="E62" s="143"/>
      <c r="F62" s="131"/>
      <c r="G62" s="131"/>
      <c r="H62" s="131"/>
    </row>
    <row r="63" spans="1:8" x14ac:dyDescent="0.3">
      <c r="A63" s="131"/>
      <c r="B63" s="131"/>
      <c r="C63" s="131"/>
      <c r="D63" s="131"/>
      <c r="E63" s="131"/>
      <c r="F63" s="131"/>
      <c r="G63" s="131"/>
      <c r="H63" s="131"/>
    </row>
    <row r="64" spans="1:8" x14ac:dyDescent="0.3">
      <c r="A64" s="132"/>
      <c r="B64" s="132"/>
      <c r="C64" s="132"/>
      <c r="D64" s="132"/>
      <c r="E64" s="132"/>
      <c r="F64" s="132"/>
      <c r="G64" s="132"/>
      <c r="H64" s="132"/>
    </row>
    <row r="65" spans="1:8" x14ac:dyDescent="0.3">
      <c r="A65" s="133" t="s">
        <v>467</v>
      </c>
      <c r="B65" s="131"/>
      <c r="C65" s="131"/>
      <c r="D65" s="134"/>
      <c r="E65" s="134"/>
      <c r="F65" s="134"/>
      <c r="G65" s="134"/>
      <c r="H65" s="132"/>
    </row>
    <row r="66" spans="1:8" x14ac:dyDescent="0.3">
      <c r="A66" s="133" t="s">
        <v>468</v>
      </c>
      <c r="B66" s="131"/>
      <c r="C66" s="131"/>
      <c r="D66" s="134"/>
      <c r="E66" s="134"/>
      <c r="F66" s="134"/>
      <c r="G66" s="134"/>
      <c r="H66" s="132"/>
    </row>
    <row r="67" spans="1:8" x14ac:dyDescent="0.3">
      <c r="A67" s="133" t="s">
        <v>469</v>
      </c>
      <c r="B67" s="131"/>
      <c r="C67" s="131"/>
      <c r="D67" s="131"/>
      <c r="E67" s="131"/>
      <c r="F67" s="134"/>
      <c r="G67" s="134"/>
      <c r="H67" s="132"/>
    </row>
    <row r="68" spans="1:8" x14ac:dyDescent="0.3">
      <c r="A68" s="2" t="s">
        <v>470</v>
      </c>
      <c r="B68" s="131"/>
      <c r="C68" s="131"/>
      <c r="D68" s="131"/>
      <c r="E68" s="131"/>
      <c r="F68" s="131"/>
      <c r="G68" s="131"/>
      <c r="H68" s="132"/>
    </row>
    <row r="69" spans="1:8" x14ac:dyDescent="0.3">
      <c r="A69" s="2" t="s">
        <v>471</v>
      </c>
      <c r="B69" s="131"/>
      <c r="C69" s="131"/>
      <c r="D69" s="131"/>
      <c r="E69" s="131"/>
      <c r="F69" s="131"/>
      <c r="G69" s="131"/>
      <c r="H69" s="132"/>
    </row>
    <row r="70" spans="1:8" x14ac:dyDescent="0.3">
      <c r="A70" s="2" t="s">
        <v>472</v>
      </c>
      <c r="B70" s="131"/>
      <c r="C70" s="131"/>
      <c r="D70" s="131"/>
      <c r="E70" s="131"/>
      <c r="F70" s="131"/>
      <c r="G70" s="131"/>
      <c r="H70" s="132"/>
    </row>
    <row r="71" spans="1:8" x14ac:dyDescent="0.3">
      <c r="A71" s="135" t="s">
        <v>473</v>
      </c>
      <c r="B71" s="134"/>
      <c r="C71" s="134"/>
      <c r="D71" s="134"/>
      <c r="E71" s="134"/>
      <c r="F71" s="134"/>
      <c r="G71" s="134"/>
      <c r="H71" s="132"/>
    </row>
    <row r="72" spans="1:8" x14ac:dyDescent="0.3">
      <c r="A72" s="2" t="s">
        <v>474</v>
      </c>
      <c r="B72" s="131"/>
      <c r="C72" s="131"/>
      <c r="D72" s="131"/>
      <c r="E72" s="131"/>
      <c r="F72" s="131"/>
      <c r="G72" s="131"/>
      <c r="H72" s="132"/>
    </row>
    <row r="75" spans="1:8" x14ac:dyDescent="0.3">
      <c r="A75" s="52" t="s">
        <v>119</v>
      </c>
      <c r="B75" s="53"/>
      <c r="C75" s="54"/>
    </row>
    <row r="76" spans="1:8" ht="30" x14ac:dyDescent="0.3">
      <c r="A76" s="55" t="s">
        <v>475</v>
      </c>
      <c r="B76" s="55" t="s">
        <v>484</v>
      </c>
      <c r="C76" s="114"/>
    </row>
    <row r="77" spans="1:8" ht="45" x14ac:dyDescent="0.3">
      <c r="A77" s="55" t="s">
        <v>477</v>
      </c>
      <c r="B77" s="44" t="s">
        <v>476</v>
      </c>
      <c r="C77" s="44"/>
    </row>
  </sheetData>
  <mergeCells count="8">
    <mergeCell ref="B59:C59"/>
    <mergeCell ref="A61:E62"/>
    <mergeCell ref="D20:E20"/>
    <mergeCell ref="D21:E21"/>
    <mergeCell ref="A22:A23"/>
    <mergeCell ref="B22:C23"/>
    <mergeCell ref="D22:D23"/>
    <mergeCell ref="E22:E23"/>
  </mergeCells>
  <pageMargins left="0.78749999999999998" right="0.78749999999999998" top="1.05277777777778" bottom="1.05277777777778" header="0.78749999999999998" footer="0.78749999999999998"/>
  <pageSetup paperSize="9" firstPageNumber="0" orientation="portrait" horizontalDpi="300" verticalDpi="300"/>
  <headerFooter>
    <oddHeader>&amp;C&amp;"Times New Roman,Normale"&amp;12&amp;A</oddHeader>
    <oddFooter>&amp;C&amp;"Times New Roman,Normale"&amp;12Page &amp;P</oddFooter>
  </headerFooter>
  <drawing r:id="rId1"/>
</worksheet>
</file>

<file path=docProps/app.xml><?xml version="1.0" encoding="utf-8"?>
<Properties xmlns="http://schemas.openxmlformats.org/officeDocument/2006/extended-properties" xmlns:vt="http://schemas.openxmlformats.org/officeDocument/2006/docPropsVTypes">
  <Template/>
  <TotalTime>614</TotalTime>
  <Application>Microsoft Excel</Application>
  <DocSecurity>0</DocSecurity>
  <ScaleCrop>false</ScaleCrop>
  <HeadingPairs>
    <vt:vector size="4" baseType="variant">
      <vt:variant>
        <vt:lpstr>Fogli di lavoro</vt:lpstr>
      </vt:variant>
      <vt:variant>
        <vt:i4>10</vt:i4>
      </vt:variant>
      <vt:variant>
        <vt:lpstr>Intervalli denominati</vt:lpstr>
      </vt:variant>
      <vt:variant>
        <vt:i4>11</vt:i4>
      </vt:variant>
    </vt:vector>
  </HeadingPairs>
  <TitlesOfParts>
    <vt:vector size="21" baseType="lpstr">
      <vt:lpstr>Themes</vt:lpstr>
      <vt:lpstr>Comments</vt:lpstr>
      <vt:lpstr>1(Data)</vt:lpstr>
      <vt:lpstr>2(Products)</vt:lpstr>
      <vt:lpstr>3(Data providers)</vt:lpstr>
      <vt:lpstr>4(Web services)</vt:lpstr>
      <vt:lpstr>5(User stats)&amp;6(Use case stats)</vt:lpstr>
      <vt:lpstr>7(Analytics)</vt:lpstr>
      <vt:lpstr>8(User friendliness)</vt:lpstr>
      <vt:lpstr>9-10-11(User stats)</vt:lpstr>
      <vt:lpstr>'1(Data)'!_ftn3</vt:lpstr>
      <vt:lpstr>'1(Data)'!_ftn6</vt:lpstr>
      <vt:lpstr>'1(Data)'!_ftnref1</vt:lpstr>
      <vt:lpstr>'1(Data)'!_ftnref2</vt:lpstr>
      <vt:lpstr>'1(Data)'!_ftnref3</vt:lpstr>
      <vt:lpstr>'1(Data)'!_ftnref4</vt:lpstr>
      <vt:lpstr>'1(Data)'!_ftnref5</vt:lpstr>
      <vt:lpstr>'1(Data)'!_ftnref6</vt:lpstr>
      <vt:lpstr>'1(Data)'!_Toc509591800</vt:lpstr>
      <vt:lpstr>'3(Data providers)'!_Toc509591802</vt:lpstr>
      <vt:lpstr>'4(Web services)'!_Toc509591811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Nathalie Tonné</dc:creator>
  <dc:description/>
  <cp:lastModifiedBy>Alessandra</cp:lastModifiedBy>
  <cp:revision>54</cp:revision>
  <cp:lastPrinted>2020-06-15T08:28:46Z</cp:lastPrinted>
  <dcterms:created xsi:type="dcterms:W3CDTF">2018-04-24T06:01:14Z</dcterms:created>
  <dcterms:modified xsi:type="dcterms:W3CDTF">2020-10-15T19:14:26Z</dcterms:modified>
  <dc:language>en-GB</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Microsoft</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